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Objects="placeholders" showInkAnnotation="0" autoCompressPictures="0"/>
  <bookViews>
    <workbookView xWindow="2920" yWindow="6060" windowWidth="25600" windowHeight="11500" tabRatio="779"/>
  </bookViews>
  <sheets>
    <sheet name="Chapter 11" sheetId="1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8" i="12" l="1"/>
  <c r="E226" i="12"/>
  <c r="E227" i="12"/>
  <c r="E229" i="12"/>
  <c r="E231" i="12"/>
  <c r="D228" i="12"/>
  <c r="D226" i="12"/>
  <c r="D227" i="12"/>
  <c r="D229" i="12"/>
  <c r="D231" i="12"/>
  <c r="E230" i="12"/>
  <c r="D230" i="12"/>
  <c r="C229" i="12"/>
  <c r="C231" i="12"/>
  <c r="C230" i="12"/>
  <c r="C228" i="12"/>
  <c r="C227" i="12"/>
  <c r="C226" i="12"/>
  <c r="C221" i="12"/>
  <c r="C220" i="12"/>
  <c r="C219" i="12"/>
  <c r="C218" i="12"/>
  <c r="C217" i="12"/>
  <c r="C216" i="12"/>
  <c r="G208" i="12"/>
  <c r="F208" i="12"/>
  <c r="E209" i="12"/>
  <c r="E208" i="12"/>
  <c r="D209" i="12"/>
  <c r="D208" i="12"/>
  <c r="C210" i="12"/>
  <c r="C209" i="12"/>
  <c r="C208" i="12"/>
  <c r="C204" i="12"/>
  <c r="C203" i="12"/>
  <c r="C202" i="12"/>
  <c r="C200" i="12"/>
  <c r="C199" i="12"/>
  <c r="C201" i="12"/>
  <c r="E191" i="12"/>
  <c r="E192" i="12"/>
  <c r="E193" i="12"/>
  <c r="D191" i="12"/>
  <c r="D192" i="12"/>
  <c r="D193" i="12"/>
  <c r="C193" i="12"/>
  <c r="C192" i="12"/>
  <c r="C191" i="12"/>
  <c r="F180" i="12"/>
  <c r="C187" i="12"/>
  <c r="C188" i="12"/>
  <c r="D187" i="12"/>
  <c r="D188" i="12"/>
  <c r="E187" i="12"/>
  <c r="E188" i="12"/>
  <c r="F188" i="12"/>
  <c r="F187" i="12"/>
  <c r="F184" i="12"/>
  <c r="F185" i="12"/>
  <c r="F183" i="12"/>
  <c r="F181" i="12"/>
  <c r="F179" i="12"/>
  <c r="F182" i="12"/>
  <c r="E179" i="12"/>
  <c r="E180" i="12"/>
  <c r="E181" i="12"/>
  <c r="E184" i="12"/>
  <c r="E185" i="12"/>
  <c r="D179" i="12"/>
  <c r="D180" i="12"/>
  <c r="D181" i="12"/>
  <c r="D184" i="12"/>
  <c r="D185" i="12"/>
  <c r="E186" i="12"/>
  <c r="D186" i="12"/>
  <c r="E183" i="12"/>
  <c r="D183" i="12"/>
  <c r="E182" i="12"/>
  <c r="D182" i="12"/>
  <c r="C184" i="12"/>
  <c r="C181" i="12"/>
  <c r="C179" i="12"/>
  <c r="C180" i="12"/>
  <c r="C185" i="12"/>
  <c r="C186" i="12"/>
  <c r="C183" i="12"/>
  <c r="C182" i="12"/>
  <c r="E64" i="12"/>
  <c r="E62" i="12"/>
  <c r="E63" i="12"/>
  <c r="E65" i="12"/>
  <c r="E67" i="12"/>
  <c r="D64" i="12"/>
  <c r="D62" i="12"/>
  <c r="D63" i="12"/>
  <c r="D65" i="12"/>
  <c r="D67" i="12"/>
  <c r="E66" i="12"/>
  <c r="D66" i="12"/>
  <c r="C65" i="12"/>
  <c r="C67" i="12"/>
  <c r="C66" i="12"/>
  <c r="C64" i="12"/>
  <c r="C63" i="12"/>
  <c r="C62" i="12"/>
  <c r="E54" i="12"/>
  <c r="E52" i="12"/>
  <c r="E53" i="12"/>
  <c r="E55" i="12"/>
  <c r="E57" i="12"/>
  <c r="D54" i="12"/>
  <c r="D52" i="12"/>
  <c r="D53" i="12"/>
  <c r="D55" i="12"/>
  <c r="D57" i="12"/>
  <c r="E56" i="12"/>
  <c r="D56" i="12"/>
  <c r="C53" i="12"/>
  <c r="C55" i="12"/>
  <c r="C57" i="12"/>
  <c r="C56" i="12"/>
  <c r="C54" i="12"/>
  <c r="C52" i="12"/>
  <c r="D46" i="12"/>
  <c r="D45" i="12"/>
  <c r="D44" i="12"/>
  <c r="D43" i="12"/>
  <c r="C41" i="12"/>
  <c r="D41" i="12"/>
  <c r="G39" i="12"/>
  <c r="F39" i="12"/>
  <c r="E40" i="12"/>
  <c r="E39" i="12"/>
  <c r="D40" i="12"/>
  <c r="D39" i="12"/>
  <c r="C40" i="12"/>
  <c r="C39" i="12"/>
  <c r="C35" i="12"/>
  <c r="C34" i="12"/>
  <c r="C33" i="12"/>
  <c r="C31" i="12"/>
  <c r="C30" i="12"/>
  <c r="E25" i="12"/>
  <c r="E26" i="12"/>
  <c r="E27" i="12"/>
  <c r="D25" i="12"/>
  <c r="D26" i="12"/>
  <c r="D27" i="12"/>
  <c r="C27" i="12"/>
  <c r="C26" i="12"/>
  <c r="C25" i="12"/>
  <c r="F19" i="12"/>
  <c r="F18" i="12"/>
  <c r="E18" i="12"/>
  <c r="D18" i="12"/>
  <c r="F16" i="12"/>
  <c r="F15" i="12"/>
  <c r="F14" i="12"/>
  <c r="F13" i="12"/>
  <c r="F12" i="12"/>
  <c r="F11" i="12"/>
  <c r="F10" i="12"/>
  <c r="C18" i="12"/>
  <c r="C19" i="12"/>
  <c r="C17" i="12"/>
  <c r="C16" i="12"/>
  <c r="C15" i="12"/>
  <c r="C14" i="12"/>
  <c r="C13" i="12"/>
  <c r="C12" i="12"/>
  <c r="C11" i="12"/>
  <c r="C10" i="12"/>
  <c r="C625" i="12"/>
  <c r="C600" i="12"/>
  <c r="C598" i="12"/>
  <c r="C602" i="12"/>
  <c r="D600" i="12"/>
  <c r="D598" i="12"/>
  <c r="D602" i="12"/>
  <c r="E602" i="12"/>
  <c r="E600" i="12"/>
  <c r="E598" i="12"/>
  <c r="C610" i="12"/>
  <c r="D619" i="12"/>
  <c r="C614" i="12"/>
  <c r="C619" i="12"/>
  <c r="E619" i="12"/>
  <c r="C611" i="12"/>
  <c r="D620" i="12"/>
  <c r="C615" i="12"/>
  <c r="C620" i="12"/>
  <c r="E620" i="12"/>
  <c r="F619" i="12"/>
  <c r="C623" i="12"/>
  <c r="D621" i="12"/>
  <c r="C621" i="12"/>
  <c r="G619" i="12"/>
  <c r="H619" i="12"/>
  <c r="C613" i="12"/>
  <c r="C612" i="12"/>
  <c r="C599" i="12"/>
  <c r="D599" i="12"/>
  <c r="E599" i="12"/>
  <c r="C606" i="12"/>
  <c r="C603" i="12"/>
  <c r="C604" i="12"/>
  <c r="C607" i="12"/>
  <c r="D606" i="12"/>
  <c r="D603" i="12"/>
  <c r="D604" i="12"/>
  <c r="D607" i="12"/>
  <c r="E607" i="12"/>
  <c r="E606" i="12"/>
  <c r="D605" i="12"/>
  <c r="C605" i="12"/>
  <c r="E603" i="12"/>
  <c r="E604" i="12"/>
  <c r="E601" i="12"/>
  <c r="D601" i="12"/>
  <c r="C601" i="12"/>
  <c r="C586" i="12"/>
  <c r="C561" i="12"/>
  <c r="C559" i="12"/>
  <c r="C563" i="12"/>
  <c r="D561" i="12"/>
  <c r="D559" i="12"/>
  <c r="D563" i="12"/>
  <c r="E563" i="12"/>
  <c r="E561" i="12"/>
  <c r="E559" i="12"/>
  <c r="C571" i="12"/>
  <c r="D580" i="12"/>
  <c r="C575" i="12"/>
  <c r="C580" i="12"/>
  <c r="E580" i="12"/>
  <c r="C572" i="12"/>
  <c r="D581" i="12"/>
  <c r="C576" i="12"/>
  <c r="C581" i="12"/>
  <c r="E581" i="12"/>
  <c r="F580" i="12"/>
  <c r="C584" i="12"/>
  <c r="D582" i="12"/>
  <c r="C582" i="12"/>
  <c r="G580" i="12"/>
  <c r="H580" i="12"/>
  <c r="C574" i="12"/>
  <c r="C573" i="12"/>
  <c r="C560" i="12"/>
  <c r="D560" i="12"/>
  <c r="E560" i="12"/>
  <c r="C567" i="12"/>
  <c r="C564" i="12"/>
  <c r="C565" i="12"/>
  <c r="C568" i="12"/>
  <c r="D567" i="12"/>
  <c r="D564" i="12"/>
  <c r="D565" i="12"/>
  <c r="D568" i="12"/>
  <c r="E568" i="12"/>
  <c r="E567" i="12"/>
  <c r="D566" i="12"/>
  <c r="C566" i="12"/>
  <c r="E564" i="12"/>
  <c r="E565" i="12"/>
  <c r="E562" i="12"/>
  <c r="D562" i="12"/>
  <c r="C562" i="12"/>
  <c r="E498" i="12"/>
  <c r="E496" i="12"/>
  <c r="E499" i="12"/>
  <c r="E542" i="12"/>
  <c r="E501" i="12"/>
  <c r="E497" i="12"/>
  <c r="E502" i="12"/>
  <c r="E508" i="12"/>
  <c r="E509" i="12"/>
  <c r="E510" i="12"/>
  <c r="E541" i="12"/>
  <c r="E539" i="12"/>
  <c r="E540" i="12"/>
  <c r="E543" i="12"/>
  <c r="E545" i="12"/>
  <c r="D498" i="12"/>
  <c r="D496" i="12"/>
  <c r="D499" i="12"/>
  <c r="D542" i="12"/>
  <c r="D501" i="12"/>
  <c r="D497" i="12"/>
  <c r="D502" i="12"/>
  <c r="D508" i="12"/>
  <c r="D509" i="12"/>
  <c r="D510" i="12"/>
  <c r="D541" i="12"/>
  <c r="D539" i="12"/>
  <c r="D540" i="12"/>
  <c r="D543" i="12"/>
  <c r="D545" i="12"/>
  <c r="C498" i="12"/>
  <c r="C496" i="12"/>
  <c r="C499" i="12"/>
  <c r="C542" i="12"/>
  <c r="C501" i="12"/>
  <c r="C497" i="12"/>
  <c r="C502" i="12"/>
  <c r="C508" i="12"/>
  <c r="C509" i="12"/>
  <c r="C510" i="12"/>
  <c r="C541" i="12"/>
  <c r="C539" i="12"/>
  <c r="C540" i="12"/>
  <c r="C543" i="12"/>
  <c r="C545" i="12"/>
  <c r="E544" i="12"/>
  <c r="D544" i="12"/>
  <c r="C544" i="12"/>
  <c r="E532" i="12"/>
  <c r="C500" i="12"/>
  <c r="D500" i="12"/>
  <c r="E500" i="12"/>
  <c r="F500" i="12"/>
  <c r="C514" i="12"/>
  <c r="D523" i="12"/>
  <c r="F496" i="12"/>
  <c r="C480" i="12"/>
  <c r="C518" i="12"/>
  <c r="C523" i="12"/>
  <c r="E523" i="12"/>
  <c r="E531" i="12"/>
  <c r="E530" i="12"/>
  <c r="E533" i="12"/>
  <c r="E535" i="12"/>
  <c r="D532" i="12"/>
  <c r="D531" i="12"/>
  <c r="D530" i="12"/>
  <c r="D533" i="12"/>
  <c r="D535" i="12"/>
  <c r="C532" i="12"/>
  <c r="C531" i="12"/>
  <c r="C530" i="12"/>
  <c r="C533" i="12"/>
  <c r="C535" i="12"/>
  <c r="E534" i="12"/>
  <c r="D534" i="12"/>
  <c r="C534" i="12"/>
  <c r="F498" i="12"/>
  <c r="C513" i="12"/>
  <c r="D522" i="12"/>
  <c r="D524" i="12"/>
  <c r="C517" i="12"/>
  <c r="C522" i="12"/>
  <c r="C524" i="12"/>
  <c r="E522" i="12"/>
  <c r="F522" i="12"/>
  <c r="G522" i="12"/>
  <c r="H522" i="12"/>
  <c r="C516" i="12"/>
  <c r="C515" i="12"/>
  <c r="F497" i="12"/>
  <c r="C504" i="12"/>
  <c r="C505" i="12"/>
  <c r="D504" i="12"/>
  <c r="D505" i="12"/>
  <c r="E504" i="12"/>
  <c r="E505" i="12"/>
  <c r="F505" i="12"/>
  <c r="F504" i="12"/>
  <c r="E503" i="12"/>
  <c r="D503" i="12"/>
  <c r="C503" i="12"/>
  <c r="F501" i="12"/>
  <c r="F502" i="12"/>
  <c r="F499" i="12"/>
  <c r="E482" i="12"/>
  <c r="D482" i="12"/>
  <c r="C414" i="12"/>
  <c r="C412" i="12"/>
  <c r="C416" i="12"/>
  <c r="D414" i="12"/>
  <c r="D412" i="12"/>
  <c r="D416" i="12"/>
  <c r="E414" i="12"/>
  <c r="E412" i="12"/>
  <c r="E416" i="12"/>
  <c r="F416" i="12"/>
  <c r="C430" i="12"/>
  <c r="D439" i="12"/>
  <c r="F412" i="12"/>
  <c r="C403" i="12"/>
  <c r="C434" i="12"/>
  <c r="C439" i="12"/>
  <c r="E439" i="12"/>
  <c r="C471" i="12"/>
  <c r="E472" i="12"/>
  <c r="F472" i="12"/>
  <c r="G472" i="12"/>
  <c r="F414" i="12"/>
  <c r="C429" i="12"/>
  <c r="D438" i="12"/>
  <c r="D466" i="12"/>
  <c r="D467" i="12"/>
  <c r="D468" i="12"/>
  <c r="C433" i="12"/>
  <c r="C438" i="12"/>
  <c r="C466" i="12"/>
  <c r="E466" i="12"/>
  <c r="F466" i="12"/>
  <c r="G466" i="12"/>
  <c r="H466" i="12"/>
  <c r="E415" i="12"/>
  <c r="E458" i="12"/>
  <c r="E417" i="12"/>
  <c r="E413" i="12"/>
  <c r="E418" i="12"/>
  <c r="E424" i="12"/>
  <c r="E425" i="12"/>
  <c r="E426" i="12"/>
  <c r="E457" i="12"/>
  <c r="E455" i="12"/>
  <c r="E456" i="12"/>
  <c r="E459" i="12"/>
  <c r="E461" i="12"/>
  <c r="D415" i="12"/>
  <c r="D458" i="12"/>
  <c r="D417" i="12"/>
  <c r="D413" i="12"/>
  <c r="D418" i="12"/>
  <c r="D424" i="12"/>
  <c r="D425" i="12"/>
  <c r="D426" i="12"/>
  <c r="D457" i="12"/>
  <c r="D455" i="12"/>
  <c r="D456" i="12"/>
  <c r="D459" i="12"/>
  <c r="D461" i="12"/>
  <c r="C415" i="12"/>
  <c r="C458" i="12"/>
  <c r="C417" i="12"/>
  <c r="C413" i="12"/>
  <c r="C418" i="12"/>
  <c r="C424" i="12"/>
  <c r="C425" i="12"/>
  <c r="C426" i="12"/>
  <c r="C457" i="12"/>
  <c r="C455" i="12"/>
  <c r="C456" i="12"/>
  <c r="C459" i="12"/>
  <c r="C461" i="12"/>
  <c r="E460" i="12"/>
  <c r="D460" i="12"/>
  <c r="C460" i="12"/>
  <c r="E448" i="12"/>
  <c r="E447" i="12"/>
  <c r="E446" i="12"/>
  <c r="E449" i="12"/>
  <c r="E451" i="12"/>
  <c r="D448" i="12"/>
  <c r="D447" i="12"/>
  <c r="D446" i="12"/>
  <c r="D449" i="12"/>
  <c r="D451" i="12"/>
  <c r="C448" i="12"/>
  <c r="C447" i="12"/>
  <c r="C446" i="12"/>
  <c r="C449" i="12"/>
  <c r="C451" i="12"/>
  <c r="E450" i="12"/>
  <c r="D450" i="12"/>
  <c r="C450" i="12"/>
  <c r="D440" i="12"/>
  <c r="C440" i="12"/>
  <c r="E438" i="12"/>
  <c r="F438" i="12"/>
  <c r="G438" i="12"/>
  <c r="H438" i="12"/>
  <c r="C432" i="12"/>
  <c r="C431" i="12"/>
  <c r="F413" i="12"/>
  <c r="C420" i="12"/>
  <c r="C421" i="12"/>
  <c r="D420" i="12"/>
  <c r="D421" i="12"/>
  <c r="F421" i="12"/>
  <c r="E420" i="12"/>
  <c r="E421" i="12"/>
  <c r="F420" i="12"/>
  <c r="E419" i="12"/>
  <c r="D419" i="12"/>
  <c r="C419" i="12"/>
  <c r="F417" i="12"/>
  <c r="F418" i="12"/>
  <c r="F415" i="12"/>
  <c r="E405" i="12"/>
  <c r="D405" i="12"/>
  <c r="G351" i="12"/>
  <c r="G349" i="12"/>
  <c r="G352" i="12"/>
  <c r="G395" i="12"/>
  <c r="G354" i="12"/>
  <c r="G350" i="12"/>
  <c r="G355" i="12"/>
  <c r="G361" i="12"/>
  <c r="G362" i="12"/>
  <c r="G363" i="12"/>
  <c r="G394" i="12"/>
  <c r="G392" i="12"/>
  <c r="G393" i="12"/>
  <c r="G396" i="12"/>
  <c r="G398" i="12"/>
  <c r="F351" i="12"/>
  <c r="F349" i="12"/>
  <c r="F352" i="12"/>
  <c r="F395" i="12"/>
  <c r="F354" i="12"/>
  <c r="F350" i="12"/>
  <c r="F355" i="12"/>
  <c r="F361" i="12"/>
  <c r="F362" i="12"/>
  <c r="F363" i="12"/>
  <c r="F394" i="12"/>
  <c r="F392" i="12"/>
  <c r="F393" i="12"/>
  <c r="F396" i="12"/>
  <c r="F398" i="12"/>
  <c r="E351" i="12"/>
  <c r="E349" i="12"/>
  <c r="E352" i="12"/>
  <c r="E395" i="12"/>
  <c r="E354" i="12"/>
  <c r="E350" i="12"/>
  <c r="E355" i="12"/>
  <c r="E361" i="12"/>
  <c r="E362" i="12"/>
  <c r="E363" i="12"/>
  <c r="E394" i="12"/>
  <c r="E392" i="12"/>
  <c r="E393" i="12"/>
  <c r="E396" i="12"/>
  <c r="E398" i="12"/>
  <c r="D351" i="12"/>
  <c r="D349" i="12"/>
  <c r="D352" i="12"/>
  <c r="D395" i="12"/>
  <c r="D354" i="12"/>
  <c r="D350" i="12"/>
  <c r="D355" i="12"/>
  <c r="D361" i="12"/>
  <c r="D362" i="12"/>
  <c r="D363" i="12"/>
  <c r="D394" i="12"/>
  <c r="D392" i="12"/>
  <c r="D393" i="12"/>
  <c r="D396" i="12"/>
  <c r="D398" i="12"/>
  <c r="C351" i="12"/>
  <c r="C349" i="12"/>
  <c r="C352" i="12"/>
  <c r="C395" i="12"/>
  <c r="C354" i="12"/>
  <c r="C350" i="12"/>
  <c r="C355" i="12"/>
  <c r="C361" i="12"/>
  <c r="C362" i="12"/>
  <c r="C363" i="12"/>
  <c r="C394" i="12"/>
  <c r="C392" i="12"/>
  <c r="C393" i="12"/>
  <c r="C396" i="12"/>
  <c r="C398" i="12"/>
  <c r="G397" i="12"/>
  <c r="F397" i="12"/>
  <c r="E397" i="12"/>
  <c r="D397" i="12"/>
  <c r="C397" i="12"/>
  <c r="G385" i="12"/>
  <c r="C353" i="12"/>
  <c r="D353" i="12"/>
  <c r="E353" i="12"/>
  <c r="F353" i="12"/>
  <c r="G353" i="12"/>
  <c r="H353" i="12"/>
  <c r="C367" i="12"/>
  <c r="D376" i="12"/>
  <c r="H349" i="12"/>
  <c r="C371" i="12"/>
  <c r="C376" i="12"/>
  <c r="E376" i="12"/>
  <c r="G384" i="12"/>
  <c r="G383" i="12"/>
  <c r="G386" i="12"/>
  <c r="G388" i="12"/>
  <c r="F385" i="12"/>
  <c r="F384" i="12"/>
  <c r="F383" i="12"/>
  <c r="F386" i="12"/>
  <c r="F388" i="12"/>
  <c r="E385" i="12"/>
  <c r="E384" i="12"/>
  <c r="E383" i="12"/>
  <c r="E386" i="12"/>
  <c r="E388" i="12"/>
  <c r="D385" i="12"/>
  <c r="D384" i="12"/>
  <c r="D383" i="12"/>
  <c r="D386" i="12"/>
  <c r="D388" i="12"/>
  <c r="C385" i="12"/>
  <c r="C384" i="12"/>
  <c r="C383" i="12"/>
  <c r="C386" i="12"/>
  <c r="C388" i="12"/>
  <c r="G387" i="12"/>
  <c r="F387" i="12"/>
  <c r="E387" i="12"/>
  <c r="D387" i="12"/>
  <c r="C387" i="12"/>
  <c r="H351" i="12"/>
  <c r="C366" i="12"/>
  <c r="D375" i="12"/>
  <c r="D377" i="12"/>
  <c r="C370" i="12"/>
  <c r="C375" i="12"/>
  <c r="C377" i="12"/>
  <c r="E375" i="12"/>
  <c r="F375" i="12"/>
  <c r="G375" i="12"/>
  <c r="H375" i="12"/>
  <c r="C369" i="12"/>
  <c r="C368" i="12"/>
  <c r="H350" i="12"/>
  <c r="C357" i="12"/>
  <c r="C358" i="12"/>
  <c r="D357" i="12"/>
  <c r="D358" i="12"/>
  <c r="E357" i="12"/>
  <c r="E358" i="12"/>
  <c r="F357" i="12"/>
  <c r="F358" i="12"/>
  <c r="G357" i="12"/>
  <c r="G358" i="12"/>
  <c r="H358" i="12"/>
  <c r="H357" i="12"/>
  <c r="G356" i="12"/>
  <c r="F356" i="12"/>
  <c r="E356" i="12"/>
  <c r="D356" i="12"/>
  <c r="C356" i="12"/>
  <c r="H354" i="12"/>
  <c r="H355" i="12"/>
  <c r="H352" i="12"/>
  <c r="C312" i="12"/>
  <c r="C310" i="12"/>
  <c r="C314" i="12"/>
  <c r="D312" i="12"/>
  <c r="D310" i="12"/>
  <c r="D314" i="12"/>
  <c r="E314" i="12"/>
  <c r="E312" i="12"/>
  <c r="E310" i="12"/>
  <c r="C322" i="12"/>
  <c r="D331" i="12"/>
  <c r="C323" i="12"/>
  <c r="D332" i="12"/>
  <c r="D333" i="12"/>
  <c r="C326" i="12"/>
  <c r="C331" i="12"/>
  <c r="C327" i="12"/>
  <c r="C332" i="12"/>
  <c r="C333" i="12"/>
  <c r="E332" i="12"/>
  <c r="E331" i="12"/>
  <c r="F331" i="12"/>
  <c r="G331" i="12"/>
  <c r="H331" i="12"/>
  <c r="C325" i="12"/>
  <c r="C324" i="12"/>
  <c r="C311" i="12"/>
  <c r="D311" i="12"/>
  <c r="E311" i="12"/>
  <c r="C318" i="12"/>
  <c r="C315" i="12"/>
  <c r="C316" i="12"/>
  <c r="C319" i="12"/>
  <c r="D318" i="12"/>
  <c r="D315" i="12"/>
  <c r="D316" i="12"/>
  <c r="D319" i="12"/>
  <c r="E319" i="12"/>
  <c r="E318" i="12"/>
  <c r="D317" i="12"/>
  <c r="C317" i="12"/>
  <c r="E315" i="12"/>
  <c r="E316" i="12"/>
  <c r="E313" i="12"/>
  <c r="D313" i="12"/>
  <c r="C313" i="12"/>
  <c r="E248" i="12"/>
  <c r="E246" i="12"/>
  <c r="E249" i="12"/>
  <c r="E292" i="12"/>
  <c r="E251" i="12"/>
  <c r="E247" i="12"/>
  <c r="E252" i="12"/>
  <c r="E258" i="12"/>
  <c r="E259" i="12"/>
  <c r="E260" i="12"/>
  <c r="E291" i="12"/>
  <c r="E289" i="12"/>
  <c r="E290" i="12"/>
  <c r="E293" i="12"/>
  <c r="E295" i="12"/>
  <c r="D248" i="12"/>
  <c r="D246" i="12"/>
  <c r="D249" i="12"/>
  <c r="D292" i="12"/>
  <c r="D251" i="12"/>
  <c r="D247" i="12"/>
  <c r="D252" i="12"/>
  <c r="D258" i="12"/>
  <c r="D259" i="12"/>
  <c r="D260" i="12"/>
  <c r="D291" i="12"/>
  <c r="D289" i="12"/>
  <c r="D290" i="12"/>
  <c r="D293" i="12"/>
  <c r="D295" i="12"/>
  <c r="C248" i="12"/>
  <c r="C246" i="12"/>
  <c r="C249" i="12"/>
  <c r="C292" i="12"/>
  <c r="C251" i="12"/>
  <c r="C247" i="12"/>
  <c r="C252" i="12"/>
  <c r="C258" i="12"/>
  <c r="C259" i="12"/>
  <c r="C260" i="12"/>
  <c r="C291" i="12"/>
  <c r="C289" i="12"/>
  <c r="C290" i="12"/>
  <c r="C293" i="12"/>
  <c r="C295" i="12"/>
  <c r="E294" i="12"/>
  <c r="D294" i="12"/>
  <c r="C294" i="12"/>
  <c r="E282" i="12"/>
  <c r="C250" i="12"/>
  <c r="D250" i="12"/>
  <c r="E250" i="12"/>
  <c r="F250" i="12"/>
  <c r="C264" i="12"/>
  <c r="D273" i="12"/>
  <c r="F246" i="12"/>
  <c r="C234" i="12"/>
  <c r="C268" i="12"/>
  <c r="C273" i="12"/>
  <c r="E273" i="12"/>
  <c r="E281" i="12"/>
  <c r="E280" i="12"/>
  <c r="E283" i="12"/>
  <c r="E285" i="12"/>
  <c r="D282" i="12"/>
  <c r="D281" i="12"/>
  <c r="D280" i="12"/>
  <c r="D283" i="12"/>
  <c r="D285" i="12"/>
  <c r="C282" i="12"/>
  <c r="C281" i="12"/>
  <c r="C280" i="12"/>
  <c r="C283" i="12"/>
  <c r="C285" i="12"/>
  <c r="E284" i="12"/>
  <c r="D284" i="12"/>
  <c r="C284" i="12"/>
  <c r="F248" i="12"/>
  <c r="C263" i="12"/>
  <c r="D272" i="12"/>
  <c r="D274" i="12"/>
  <c r="C267" i="12"/>
  <c r="C272" i="12"/>
  <c r="C274" i="12"/>
  <c r="E272" i="12"/>
  <c r="F272" i="12"/>
  <c r="G272" i="12"/>
  <c r="H272" i="12"/>
  <c r="C266" i="12"/>
  <c r="C265" i="12"/>
  <c r="F247" i="12"/>
  <c r="C254" i="12"/>
  <c r="C255" i="12"/>
  <c r="D254" i="12"/>
  <c r="D255" i="12"/>
  <c r="E254" i="12"/>
  <c r="E255" i="12"/>
  <c r="F255" i="12"/>
  <c r="F254" i="12"/>
  <c r="E253" i="12"/>
  <c r="D253" i="12"/>
  <c r="C253" i="12"/>
  <c r="F251" i="12"/>
  <c r="F252" i="12"/>
  <c r="F249" i="12"/>
  <c r="E236" i="12"/>
  <c r="D236" i="12"/>
  <c r="E105" i="12"/>
  <c r="E103" i="12"/>
  <c r="E106" i="12"/>
  <c r="E157" i="12"/>
  <c r="E108" i="12"/>
  <c r="E104" i="12"/>
  <c r="E109" i="12"/>
  <c r="E118" i="12"/>
  <c r="E119" i="12"/>
  <c r="E120" i="12"/>
  <c r="E156" i="12"/>
  <c r="E154" i="12"/>
  <c r="E155" i="12"/>
  <c r="E158" i="12"/>
  <c r="E160" i="12"/>
  <c r="D105" i="12"/>
  <c r="D103" i="12"/>
  <c r="D106" i="12"/>
  <c r="D157" i="12"/>
  <c r="D108" i="12"/>
  <c r="D104" i="12"/>
  <c r="D109" i="12"/>
  <c r="D118" i="12"/>
  <c r="D119" i="12"/>
  <c r="D120" i="12"/>
  <c r="D156" i="12"/>
  <c r="D154" i="12"/>
  <c r="D155" i="12"/>
  <c r="D158" i="12"/>
  <c r="D160" i="12"/>
  <c r="C105" i="12"/>
  <c r="C103" i="12"/>
  <c r="C106" i="12"/>
  <c r="C157" i="12"/>
  <c r="C108" i="12"/>
  <c r="C104" i="12"/>
  <c r="C109" i="12"/>
  <c r="C118" i="12"/>
  <c r="C119" i="12"/>
  <c r="C120" i="12"/>
  <c r="C156" i="12"/>
  <c r="C154" i="12"/>
  <c r="C155" i="12"/>
  <c r="C158" i="12"/>
  <c r="C160" i="12"/>
  <c r="E159" i="12"/>
  <c r="D159" i="12"/>
  <c r="C159" i="12"/>
  <c r="E147" i="12"/>
  <c r="C107" i="12"/>
  <c r="D107" i="12"/>
  <c r="E107" i="12"/>
  <c r="F107" i="12"/>
  <c r="C124" i="12"/>
  <c r="D133" i="12"/>
  <c r="F103" i="12"/>
  <c r="C71" i="12"/>
  <c r="C128" i="12"/>
  <c r="C133" i="12"/>
  <c r="E133" i="12"/>
  <c r="E146" i="12"/>
  <c r="E145" i="12"/>
  <c r="E148" i="12"/>
  <c r="E150" i="12"/>
  <c r="D147" i="12"/>
  <c r="D146" i="12"/>
  <c r="D145" i="12"/>
  <c r="D148" i="12"/>
  <c r="D150" i="12"/>
  <c r="C147" i="12"/>
  <c r="C146" i="12"/>
  <c r="C145" i="12"/>
  <c r="C148" i="12"/>
  <c r="C150" i="12"/>
  <c r="E149" i="12"/>
  <c r="D149" i="12"/>
  <c r="C149" i="12"/>
  <c r="D136" i="12"/>
  <c r="D137" i="12"/>
  <c r="D138" i="12"/>
  <c r="D139" i="12"/>
  <c r="F105" i="12"/>
  <c r="C123" i="12"/>
  <c r="D132" i="12"/>
  <c r="D134" i="12"/>
  <c r="C127" i="12"/>
  <c r="C132" i="12"/>
  <c r="C134" i="12"/>
  <c r="E132" i="12"/>
  <c r="F132" i="12"/>
  <c r="G132" i="12"/>
  <c r="H132" i="12"/>
  <c r="C126" i="12"/>
  <c r="C125" i="12"/>
  <c r="F104" i="12"/>
  <c r="C111" i="12"/>
  <c r="C112" i="12"/>
  <c r="D111" i="12"/>
  <c r="D112" i="12"/>
  <c r="E111" i="12"/>
  <c r="E112" i="12"/>
  <c r="F112" i="12"/>
  <c r="F111" i="12"/>
  <c r="E110" i="12"/>
  <c r="D110" i="12"/>
  <c r="C110" i="12"/>
  <c r="F108" i="12"/>
  <c r="F109" i="12"/>
  <c r="F106" i="12"/>
  <c r="E73" i="12"/>
  <c r="D73" i="12"/>
</calcChain>
</file>

<file path=xl/sharedStrings.xml><?xml version="1.0" encoding="utf-8"?>
<sst xmlns="http://schemas.openxmlformats.org/spreadsheetml/2006/main" count="750" uniqueCount="413">
  <si>
    <t>with dfW = 6</t>
    <phoneticPr fontId="4" type="noConversion"/>
  </si>
  <si>
    <r>
      <t xml:space="preserve">actual 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phoneticPr fontId="4" type="noConversion"/>
  </si>
  <si>
    <t>with infinite DF</t>
    <phoneticPr fontId="4" type="noConversion"/>
  </si>
  <si>
    <t>NOTE: to get the criterion F for both these problems, substitute a very big number (e.g., 1000,000) for the degrees of freedom</t>
    <phoneticPr fontId="4" type="noConversion"/>
  </si>
  <si>
    <t>Assume HOV...</t>
    <phoneticPr fontId="4" type="noConversion"/>
  </si>
  <si>
    <r>
      <t>MSW computed as weighted average of individual 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</t>
    </r>
    <phoneticPr fontId="4" type="noConversion"/>
  </si>
  <si>
    <t>Alternate computations of sums of squares and degrees of freedom</t>
    <phoneticPr fontId="4" type="noConversion"/>
  </si>
  <si>
    <t xml:space="preserve">SSB = </t>
    <phoneticPr fontId="4" type="noConversion"/>
  </si>
  <si>
    <t xml:space="preserve">SSW = </t>
    <phoneticPr fontId="4" type="noConversion"/>
  </si>
  <si>
    <t xml:space="preserve">SST = </t>
    <phoneticPr fontId="4" type="noConversion"/>
  </si>
  <si>
    <t>Source</t>
    <phoneticPr fontId="4" type="noConversion"/>
  </si>
  <si>
    <t>df</t>
    <phoneticPr fontId="4" type="noConversion"/>
  </si>
  <si>
    <t>SS</t>
    <phoneticPr fontId="4" type="noConversion"/>
  </si>
  <si>
    <t>MS</t>
    <phoneticPr fontId="4" type="noConversion"/>
  </si>
  <si>
    <t>Obt F</t>
    <phoneticPr fontId="4" type="noConversion"/>
  </si>
  <si>
    <t>Crit F</t>
    <phoneticPr fontId="4" type="noConversion"/>
  </si>
  <si>
    <t>Between</t>
    <phoneticPr fontId="4" type="noConversion"/>
  </si>
  <si>
    <t>Within</t>
    <phoneticPr fontId="4" type="noConversion"/>
  </si>
  <si>
    <t>Total</t>
    <phoneticPr fontId="4" type="noConversion"/>
  </si>
  <si>
    <t>Confidence intervals</t>
    <phoneticPr fontId="4" type="noConversion"/>
  </si>
  <si>
    <t>Assume HOV...</t>
    <phoneticPr fontId="4" type="noConversion"/>
  </si>
  <si>
    <t>Wine</t>
    <phoneticPr fontId="4" type="noConversion"/>
  </si>
  <si>
    <t>Scotch</t>
    <phoneticPr fontId="4" type="noConversion"/>
  </si>
  <si>
    <t>Gin</t>
    <phoneticPr fontId="4" type="noConversion"/>
  </si>
  <si>
    <t>Total</t>
    <phoneticPr fontId="4" type="noConversion"/>
  </si>
  <si>
    <t>Problem 4</t>
    <phoneticPr fontId="4" type="noConversion"/>
  </si>
  <si>
    <t>Number of conditions</t>
    <phoneticPr fontId="4" type="noConversion"/>
  </si>
  <si>
    <t>J =</t>
    <phoneticPr fontId="4" type="noConversion"/>
  </si>
  <si>
    <r>
      <t>m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4" type="noConversion"/>
  </si>
  <si>
    <r>
      <t>s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4" type="noConversion"/>
  </si>
  <si>
    <t>(by considering original data)</t>
    <phoneticPr fontId="4" type="noConversion"/>
  </si>
  <si>
    <t xml:space="preserve">dfB = </t>
    <phoneticPr fontId="4" type="noConversion"/>
  </si>
  <si>
    <t>= J-1</t>
    <phoneticPr fontId="4" type="noConversion"/>
  </si>
  <si>
    <t xml:space="preserve">dfW = </t>
    <phoneticPr fontId="4" type="noConversion"/>
  </si>
  <si>
    <r>
      <t>a</t>
    </r>
    <r>
      <rPr>
        <sz val="10"/>
        <color indexed="9"/>
        <rFont val="Verdana"/>
      </rPr>
      <t xml:space="preserve"> = </t>
    </r>
    <phoneticPr fontId="4" type="noConversion"/>
  </si>
  <si>
    <t>Source</t>
    <phoneticPr fontId="4" type="noConversion"/>
  </si>
  <si>
    <t>df</t>
    <phoneticPr fontId="4" type="noConversion"/>
  </si>
  <si>
    <t>SS</t>
    <phoneticPr fontId="4" type="noConversion"/>
  </si>
  <si>
    <t>MS</t>
    <phoneticPr fontId="4" type="noConversion"/>
  </si>
  <si>
    <t>Obt F</t>
    <phoneticPr fontId="4" type="noConversion"/>
  </si>
  <si>
    <t>Crit F</t>
    <phoneticPr fontId="4" type="noConversion"/>
  </si>
  <si>
    <t>Between</t>
    <phoneticPr fontId="4" type="noConversion"/>
  </si>
  <si>
    <t>Within</t>
    <phoneticPr fontId="4" type="noConversion"/>
  </si>
  <si>
    <t>Total</t>
    <phoneticPr fontId="4" type="noConversion"/>
  </si>
  <si>
    <t>Confidence intervals</t>
    <phoneticPr fontId="4" type="noConversion"/>
  </si>
  <si>
    <t>Assume HOV...</t>
    <phoneticPr fontId="4" type="noConversion"/>
  </si>
  <si>
    <t>1-second</t>
    <phoneticPr fontId="4" type="noConversion"/>
  </si>
  <si>
    <t>5-second</t>
    <phoneticPr fontId="4" type="noConversion"/>
  </si>
  <si>
    <t>10-second</t>
    <phoneticPr fontId="4" type="noConversion"/>
  </si>
  <si>
    <t>% conf:</t>
    <phoneticPr fontId="4" type="noConversion"/>
  </si>
  <si>
    <t>crit t:</t>
    <phoneticPr fontId="4" type="noConversion"/>
  </si>
  <si>
    <t>relevant SE:</t>
    <phoneticPr fontId="4" type="noConversion"/>
  </si>
  <si>
    <t>CI magnitude:</t>
    <phoneticPr fontId="4" type="noConversion"/>
  </si>
  <si>
    <t>CI upper bound:</t>
    <phoneticPr fontId="4" type="noConversion"/>
  </si>
  <si>
    <t>CI lower bound:</t>
    <phoneticPr fontId="4" type="noConversion"/>
  </si>
  <si>
    <t>Don't assume HOV...</t>
    <phoneticPr fontId="4" type="noConversion"/>
  </si>
  <si>
    <t>relevant SE: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</si>
  <si>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</si>
  <si>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CI magnitude:</t>
    <phoneticPr fontId="4" type="noConversion"/>
  </si>
  <si>
    <t>CI upper bound:</t>
    <phoneticPr fontId="4" type="noConversion"/>
  </si>
  <si>
    <t>CI lower bound:</t>
    <phoneticPr fontId="4" type="noConversion"/>
  </si>
  <si>
    <t>Problem 7</t>
    <phoneticPr fontId="4" type="noConversion"/>
  </si>
  <si>
    <t>C10, P7</t>
    <phoneticPr fontId="4" type="noConversion"/>
  </si>
  <si>
    <t>N</t>
    <phoneticPr fontId="4" type="noConversion"/>
  </si>
  <si>
    <r>
      <t>df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</si>
  <si>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dfW</t>
    <phoneticPr fontId="4" type="noConversion"/>
  </si>
  <si>
    <r>
      <t>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</si>
  <si>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T</t>
    <phoneticPr fontId="4" type="noConversion"/>
  </si>
  <si>
    <t>M</t>
    <phoneticPr fontId="4" type="noConversion"/>
  </si>
  <si>
    <t xml:space="preserve">SSW = </t>
    <phoneticPr fontId="4" type="noConversion"/>
  </si>
  <si>
    <t xml:space="preserve">SST = </t>
    <phoneticPr fontId="4" type="noConversion"/>
  </si>
  <si>
    <t>sum of SSB and SSW</t>
    <phoneticPr fontId="4" type="noConversion"/>
  </si>
  <si>
    <t xml:space="preserve">SST = </t>
    <phoneticPr fontId="4" type="noConversion"/>
  </si>
  <si>
    <t>To do test of whether obtained MSW is a good estimate of the population variance:</t>
    <phoneticPr fontId="4" type="noConversion"/>
  </si>
  <si>
    <t xml:space="preserve">MSW = </t>
    <phoneticPr fontId="4" type="noConversion"/>
  </si>
  <si>
    <t>MSW=SSW/dfW</t>
    <phoneticPr fontId="4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</si>
  <si>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: </t>
    </r>
    <phoneticPr fontId="4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</si>
  <si>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: </t>
    </r>
    <phoneticPr fontId="4" type="noConversion"/>
  </si>
  <si>
    <t>total weighting (must always be 1.0)</t>
    <phoneticPr fontId="4" type="noConversion"/>
  </si>
  <si>
    <t>(by considering original data)</t>
    <phoneticPr fontId="4" type="noConversion"/>
  </si>
  <si>
    <t xml:space="preserve">dfB = </t>
    <phoneticPr fontId="4" type="noConversion"/>
  </si>
  <si>
    <t>Total</t>
    <phoneticPr fontId="4" type="noConversion"/>
  </si>
  <si>
    <t>Confidence intervals</t>
    <phoneticPr fontId="4" type="noConversion"/>
  </si>
  <si>
    <r>
      <t xml:space="preserve">           corresponding to the known 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>. This approximates "infinite" degrees of freedom.</t>
    </r>
    <phoneticPr fontId="4" type="noConversion"/>
  </si>
  <si>
    <t>Problem 6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</si>
  <si>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</si>
  <si>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</si>
  <si>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</si>
  <si>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t>ANOVA</t>
    <phoneticPr fontId="4" type="noConversion"/>
  </si>
  <si>
    <r>
      <t>a</t>
    </r>
    <r>
      <rPr>
        <sz val="10"/>
        <color indexed="9"/>
        <rFont val="Verdana"/>
      </rPr>
      <t xml:space="preserve"> = </t>
    </r>
    <phoneticPr fontId="4" type="noConversion"/>
  </si>
  <si>
    <t>Banana</t>
    <phoneticPr fontId="4" type="noConversion"/>
  </si>
  <si>
    <t>% conf:</t>
    <phoneticPr fontId="4" type="noConversion"/>
  </si>
  <si>
    <t>crit t:</t>
    <phoneticPr fontId="4" type="noConversion"/>
  </si>
  <si>
    <t>relevant SE: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</si>
  <si>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</si>
  <si>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CI upper bound:</t>
    <phoneticPr fontId="4" type="noConversion"/>
  </si>
  <si>
    <t>Beer</t>
    <phoneticPr fontId="4" type="noConversion"/>
  </si>
  <si>
    <t>Vodka</t>
    <phoneticPr fontId="4" type="noConversion"/>
  </si>
  <si>
    <t>% conf:</t>
    <phoneticPr fontId="4" type="noConversion"/>
  </si>
  <si>
    <t>CI magnitude:</t>
    <phoneticPr fontId="4" type="noConversion"/>
  </si>
  <si>
    <t>CI upper bound:</t>
    <phoneticPr fontId="4" type="noConversion"/>
  </si>
  <si>
    <t>CI lower bound:</t>
    <phoneticPr fontId="4" type="noConversion"/>
  </si>
  <si>
    <t>Don't assume HOV...</t>
    <phoneticPr fontId="4" type="noConversion"/>
  </si>
  <si>
    <t>Sums, etc.</t>
    <phoneticPr fontId="4" type="noConversion"/>
  </si>
  <si>
    <t>Conceptual meanings</t>
    <phoneticPr fontId="4" type="noConversion"/>
  </si>
  <si>
    <r>
      <t>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</si>
  <si>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N</t>
    <phoneticPr fontId="4" type="noConversion"/>
  </si>
  <si>
    <t>sum of SSB and SSW</t>
    <phoneticPr fontId="4" type="noConversion"/>
  </si>
  <si>
    <t>Within</t>
    <phoneticPr fontId="4" type="noConversion"/>
  </si>
  <si>
    <t>Total</t>
    <phoneticPr fontId="4" type="noConversion"/>
  </si>
  <si>
    <t>Obt F:</t>
    <phoneticPr fontId="4" type="noConversion"/>
  </si>
  <si>
    <t>Obt t (from C10):</t>
    <phoneticPr fontId="4" type="noConversion"/>
  </si>
  <si>
    <r>
      <t>Note that F = t</t>
    </r>
    <r>
      <rPr>
        <vertAlign val="superscript"/>
        <sz val="10"/>
        <color indexed="9"/>
        <rFont val="Verdana"/>
      </rPr>
      <t>2</t>
    </r>
    <phoneticPr fontId="4" type="noConversion"/>
  </si>
  <si>
    <t>Alternate computations of sums of squares and degrees of freedom</t>
    <phoneticPr fontId="4" type="noConversion"/>
  </si>
  <si>
    <t xml:space="preserve">SSB = </t>
    <phoneticPr fontId="4" type="noConversion"/>
  </si>
  <si>
    <t xml:space="preserve">SSW = </t>
    <phoneticPr fontId="4" type="noConversion"/>
  </si>
  <si>
    <t xml:space="preserve">SST = </t>
    <phoneticPr fontId="4" type="noConversion"/>
  </si>
  <si>
    <t>sum of SSB and SSW</t>
    <phoneticPr fontId="4" type="noConversion"/>
  </si>
  <si>
    <t>(by considering original data)</t>
    <phoneticPr fontId="4" type="noConversion"/>
  </si>
  <si>
    <t xml:space="preserve">dfB = </t>
    <phoneticPr fontId="4" type="noConversion"/>
  </si>
  <si>
    <t>= J-1</t>
    <phoneticPr fontId="4" type="noConversion"/>
  </si>
  <si>
    <t xml:space="preserve">dfW = </t>
    <phoneticPr fontId="4" type="noConversion"/>
  </si>
  <si>
    <t>= N-J</t>
    <phoneticPr fontId="4" type="noConversion"/>
  </si>
  <si>
    <t>ANOVA</t>
    <phoneticPr fontId="4" type="noConversion"/>
  </si>
  <si>
    <t xml:space="preserve">dfB = </t>
    <phoneticPr fontId="4" type="noConversion"/>
  </si>
  <si>
    <t>Within</t>
    <phoneticPr fontId="4" type="noConversion"/>
  </si>
  <si>
    <t>Total</t>
    <phoneticPr fontId="4" type="noConversion"/>
  </si>
  <si>
    <t>Confidence intervals</t>
    <phoneticPr fontId="4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</si>
  <si>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: </t>
    </r>
    <phoneticPr fontId="4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</si>
  <si>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: </t>
    </r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</si>
  <si>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</si>
  <si>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CI magnitude:</t>
    <phoneticPr fontId="4" type="noConversion"/>
  </si>
  <si>
    <t xml:space="preserve">dfB = </t>
    <phoneticPr fontId="4" type="noConversion"/>
  </si>
  <si>
    <t>= J-1</t>
    <phoneticPr fontId="4" type="noConversion"/>
  </si>
  <si>
    <t xml:space="preserve">dfW = </t>
    <phoneticPr fontId="4" type="noConversion"/>
  </si>
  <si>
    <t>= N-J</t>
    <phoneticPr fontId="4" type="noConversion"/>
  </si>
  <si>
    <t>ANOVA</t>
    <phoneticPr fontId="4" type="noConversion"/>
  </si>
  <si>
    <r>
      <t>a</t>
    </r>
    <r>
      <rPr>
        <sz val="10"/>
        <color indexed="9"/>
        <rFont val="Verdana"/>
      </rPr>
      <t xml:space="preserve"> = </t>
    </r>
    <phoneticPr fontId="4" type="noConversion"/>
  </si>
  <si>
    <t>Source</t>
    <phoneticPr fontId="4" type="noConversion"/>
  </si>
  <si>
    <t>sum of SSB and SSW</t>
    <phoneticPr fontId="4" type="noConversion"/>
  </si>
  <si>
    <t>(by considering original data)</t>
    <phoneticPr fontId="4" type="noConversion"/>
  </si>
  <si>
    <t xml:space="preserve">dfB = </t>
    <phoneticPr fontId="4" type="noConversion"/>
  </si>
  <si>
    <t>= J-1</t>
    <phoneticPr fontId="4" type="noConversion"/>
  </si>
  <si>
    <t xml:space="preserve">dfW = </t>
    <phoneticPr fontId="4" type="noConversion"/>
  </si>
  <si>
    <t>= N-J</t>
    <phoneticPr fontId="4" type="noConversion"/>
  </si>
  <si>
    <t>ANOVA</t>
    <phoneticPr fontId="4" type="noConversion"/>
  </si>
  <si>
    <r>
      <t>a</t>
    </r>
    <r>
      <rPr>
        <sz val="10"/>
        <color indexed="9"/>
        <rFont val="Verdana"/>
      </rPr>
      <t xml:space="preserve"> = </t>
    </r>
    <phoneticPr fontId="4" type="noConversion"/>
  </si>
  <si>
    <t>Source</t>
    <phoneticPr fontId="4" type="noConversion"/>
  </si>
  <si>
    <t>df</t>
    <phoneticPr fontId="4" type="noConversion"/>
  </si>
  <si>
    <t>SS</t>
    <phoneticPr fontId="4" type="noConversion"/>
  </si>
  <si>
    <t>MS</t>
    <phoneticPr fontId="4" type="noConversion"/>
  </si>
  <si>
    <t>Obt F</t>
    <phoneticPr fontId="4" type="noConversion"/>
  </si>
  <si>
    <t>Crit F</t>
    <phoneticPr fontId="4" type="noConversion"/>
  </si>
  <si>
    <t>Between</t>
    <phoneticPr fontId="4" type="noConversion"/>
  </si>
  <si>
    <t>Within</t>
    <phoneticPr fontId="4" type="noConversion"/>
  </si>
  <si>
    <t>Confidence intervals</t>
    <phoneticPr fontId="4" type="noConversion"/>
  </si>
  <si>
    <t>Assume HOV...</t>
    <phoneticPr fontId="4" type="noConversion"/>
  </si>
  <si>
    <t>% conf:</t>
    <phoneticPr fontId="4" type="noConversion"/>
  </si>
  <si>
    <t>crit t:</t>
    <phoneticPr fontId="4" type="noConversion"/>
  </si>
  <si>
    <t>relevant SE:</t>
    <phoneticPr fontId="4" type="noConversion"/>
  </si>
  <si>
    <t>Sums, etc.</t>
    <phoneticPr fontId="4" type="noConversion"/>
  </si>
  <si>
    <t>Conceptual meanings</t>
    <phoneticPr fontId="4" type="noConversion"/>
  </si>
  <si>
    <r>
      <t>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</si>
  <si>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N</t>
    <phoneticPr fontId="4" type="noConversion"/>
  </si>
  <si>
    <r>
      <t>df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</si>
  <si>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</si>
  <si>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M</t>
    <phoneticPr fontId="4" type="noConversion"/>
  </si>
  <si>
    <t>= N-J</t>
    <phoneticPr fontId="4" type="noConversion"/>
  </si>
  <si>
    <t>ANOVA</t>
    <phoneticPr fontId="4" type="noConversion"/>
  </si>
  <si>
    <r>
      <t>a</t>
    </r>
    <r>
      <rPr>
        <sz val="10"/>
        <color indexed="9"/>
        <rFont val="Verdana"/>
      </rPr>
      <t xml:space="preserve"> = </t>
    </r>
    <phoneticPr fontId="4" type="noConversion"/>
  </si>
  <si>
    <t>Source</t>
    <phoneticPr fontId="4" type="noConversion"/>
  </si>
  <si>
    <t>df</t>
    <phoneticPr fontId="4" type="noConversion"/>
  </si>
  <si>
    <t>SS</t>
    <phoneticPr fontId="4" type="noConversion"/>
  </si>
  <si>
    <t>MS</t>
    <phoneticPr fontId="4" type="noConversion"/>
  </si>
  <si>
    <t>Obt F</t>
    <phoneticPr fontId="4" type="noConversion"/>
  </si>
  <si>
    <t>Crit F</t>
    <phoneticPr fontId="4" type="noConversion"/>
  </si>
  <si>
    <t>Between</t>
    <phoneticPr fontId="4" type="noConversion"/>
  </si>
  <si>
    <t>Total</t>
    <phoneticPr fontId="4" type="noConversion"/>
  </si>
  <si>
    <t>Obt F:</t>
    <phoneticPr fontId="4" type="noConversion"/>
  </si>
  <si>
    <t>Obt t (from C10):</t>
    <phoneticPr fontId="4" type="noConversion"/>
  </si>
  <si>
    <r>
      <t>Note that F = t</t>
    </r>
    <r>
      <rPr>
        <vertAlign val="superscript"/>
        <sz val="10"/>
        <color indexed="9"/>
        <rFont val="Verdana"/>
      </rPr>
      <t>2</t>
    </r>
    <phoneticPr fontId="4" type="noConversion"/>
  </si>
  <si>
    <t>C10, P8</t>
    <phoneticPr fontId="4" type="noConversion"/>
  </si>
  <si>
    <t>Number of conditions</t>
    <phoneticPr fontId="4" type="noConversion"/>
  </si>
  <si>
    <t>J =</t>
    <phoneticPr fontId="4" type="noConversion"/>
  </si>
  <si>
    <t>Scope</t>
    <phoneticPr fontId="4" type="noConversion"/>
  </si>
  <si>
    <t>Listerine</t>
    <phoneticPr fontId="4" type="noConversion"/>
  </si>
  <si>
    <t>Lavoris</t>
    <phoneticPr fontId="4" type="noConversion"/>
  </si>
  <si>
    <t>% conf:</t>
    <phoneticPr fontId="4" type="noConversion"/>
  </si>
  <si>
    <t>crit t:</t>
    <phoneticPr fontId="4" type="noConversion"/>
  </si>
  <si>
    <t>Don't assume HOV...</t>
    <phoneticPr fontId="4" type="noConversion"/>
  </si>
  <si>
    <t>Scope</t>
    <phoneticPr fontId="4" type="noConversion"/>
  </si>
  <si>
    <t>Listerine</t>
    <phoneticPr fontId="4" type="noConversion"/>
  </si>
  <si>
    <t>Lavoris</t>
    <phoneticPr fontId="4" type="noConversion"/>
  </si>
  <si>
    <t>relevant SE: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</si>
  <si>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</si>
  <si>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CI magnitude:</t>
    <phoneticPr fontId="4" type="noConversion"/>
  </si>
  <si>
    <t>CI upper bound:</t>
    <phoneticPr fontId="4" type="noConversion"/>
  </si>
  <si>
    <t>CI lower bound:</t>
    <phoneticPr fontId="4" type="noConversion"/>
  </si>
  <si>
    <r>
      <t xml:space="preserve">Here are the answers to Parts b and c of this problem: a known 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of 2.0</t>
    </r>
    <phoneticPr fontId="4" type="noConversion"/>
  </si>
  <si>
    <t>ANOVA</t>
    <phoneticPr fontId="4" type="noConversion"/>
  </si>
  <si>
    <r>
      <t>a</t>
    </r>
    <r>
      <rPr>
        <sz val="10"/>
        <color indexed="9"/>
        <rFont val="Verdana"/>
      </rPr>
      <t xml:space="preserve"> = </t>
    </r>
    <phoneticPr fontId="4" type="noConversion"/>
  </si>
  <si>
    <t>Within</t>
    <phoneticPr fontId="4" type="noConversion"/>
  </si>
  <si>
    <t>infinite</t>
    <phoneticPr fontId="4" type="noConversion"/>
  </si>
  <si>
    <t>N/A</t>
    <phoneticPr fontId="4" type="noConversion"/>
  </si>
  <si>
    <r>
      <t>s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4" type="noConversion"/>
  </si>
  <si>
    <t>Sums, etc.</t>
    <phoneticPr fontId="4" type="noConversion"/>
  </si>
  <si>
    <t>Conceptual meanings</t>
    <phoneticPr fontId="4" type="noConversion"/>
  </si>
  <si>
    <r>
      <t>df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</si>
  <si>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</si>
  <si>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M</t>
    <phoneticPr fontId="4" type="noConversion"/>
  </si>
  <si>
    <t>(by considering original data)</t>
    <phoneticPr fontId="4" type="noConversion"/>
  </si>
  <si>
    <t xml:space="preserve">dfB = </t>
    <phoneticPr fontId="4" type="noConversion"/>
  </si>
  <si>
    <t>= J-1</t>
    <phoneticPr fontId="4" type="noConversion"/>
  </si>
  <si>
    <t xml:space="preserve">dfW = </t>
    <phoneticPr fontId="4" type="noConversion"/>
  </si>
  <si>
    <t>= N-J</t>
    <phoneticPr fontId="4" type="noConversion"/>
  </si>
  <si>
    <t>CI upper bound:</t>
    <phoneticPr fontId="4" type="noConversion"/>
  </si>
  <si>
    <t>Don't assume HOV...</t>
    <phoneticPr fontId="4" type="noConversion"/>
  </si>
  <si>
    <t>Tea</t>
    <phoneticPr fontId="4" type="noConversion"/>
  </si>
  <si>
    <t>Marijuana</t>
    <phoneticPr fontId="4" type="noConversion"/>
  </si>
  <si>
    <t>Assume HOV...</t>
    <phoneticPr fontId="4" type="noConversion"/>
  </si>
  <si>
    <t>Tea</t>
    <phoneticPr fontId="4" type="noConversion"/>
  </si>
  <si>
    <t>Marijuana</t>
    <phoneticPr fontId="4" type="noConversion"/>
  </si>
  <si>
    <t>Banana</t>
    <phoneticPr fontId="4" type="noConversion"/>
  </si>
  <si>
    <t>% conf:</t>
    <phoneticPr fontId="4" type="noConversion"/>
  </si>
  <si>
    <t>crit t:</t>
    <phoneticPr fontId="4" type="noConversion"/>
  </si>
  <si>
    <t>relevant SE: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</si>
  <si>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</si>
  <si>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CI magnitude:</t>
    <phoneticPr fontId="4" type="noConversion"/>
  </si>
  <si>
    <t>CI upper bound:</t>
    <phoneticPr fontId="4" type="noConversion"/>
  </si>
  <si>
    <t>CI lower bound:</t>
    <phoneticPr fontId="4" type="noConversion"/>
  </si>
  <si>
    <t>Don't assume HOV...</t>
    <phoneticPr fontId="4" type="noConversion"/>
  </si>
  <si>
    <t>Tea</t>
    <phoneticPr fontId="4" type="noConversion"/>
  </si>
  <si>
    <t>Marijuana</t>
    <phoneticPr fontId="4" type="noConversion"/>
  </si>
  <si>
    <t xml:space="preserve">SSW = </t>
    <phoneticPr fontId="4" type="noConversion"/>
  </si>
  <si>
    <t xml:space="preserve">SST = </t>
    <phoneticPr fontId="4" type="noConversion"/>
  </si>
  <si>
    <t>sum of SSB and SSW</t>
    <phoneticPr fontId="4" type="noConversion"/>
  </si>
  <si>
    <t>(by considering original data)</t>
    <phoneticPr fontId="4" type="noConversion"/>
  </si>
  <si>
    <t>CI lower bound:</t>
    <phoneticPr fontId="4" type="noConversion"/>
  </si>
  <si>
    <t>Problem 3</t>
    <phoneticPr fontId="4" type="noConversion"/>
  </si>
  <si>
    <t>Number of conditions</t>
    <phoneticPr fontId="4" type="noConversion"/>
  </si>
  <si>
    <t>J =</t>
    <phoneticPr fontId="4" type="noConversion"/>
  </si>
  <si>
    <t>Sums, etc.</t>
    <phoneticPr fontId="4" type="noConversion"/>
  </si>
  <si>
    <t>Wine</t>
    <phoneticPr fontId="4" type="noConversion"/>
  </si>
  <si>
    <t>Scotch</t>
    <phoneticPr fontId="4" type="noConversion"/>
  </si>
  <si>
    <t>Gin</t>
    <phoneticPr fontId="4" type="noConversion"/>
  </si>
  <si>
    <t>Beer</t>
    <phoneticPr fontId="4" type="noConversion"/>
  </si>
  <si>
    <t>Vodka</t>
    <phoneticPr fontId="4" type="noConversion"/>
  </si>
  <si>
    <t>% conf:</t>
    <phoneticPr fontId="4" type="noConversion"/>
  </si>
  <si>
    <t>crit t:</t>
    <phoneticPr fontId="4" type="noConversion"/>
  </si>
  <si>
    <t>relevant SE: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</si>
  <si>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</si>
  <si>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CI magnitude:</t>
    <phoneticPr fontId="4" type="noConversion"/>
  </si>
  <si>
    <t>CI upper bound:</t>
    <phoneticPr fontId="4" type="noConversion"/>
  </si>
  <si>
    <t>CI lower bound:</t>
    <phoneticPr fontId="4" type="noConversion"/>
  </si>
  <si>
    <t>Problem 5</t>
    <phoneticPr fontId="4" type="noConversion"/>
  </si>
  <si>
    <t>Number of conditions</t>
    <phoneticPr fontId="4" type="noConversion"/>
  </si>
  <si>
    <t>J =</t>
    <phoneticPr fontId="4" type="noConversion"/>
  </si>
  <si>
    <r>
      <t>m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4" type="noConversion"/>
  </si>
  <si>
    <r>
      <t>s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4" type="noConversion"/>
  </si>
  <si>
    <t>DATA: Breath freshness</t>
    <phoneticPr fontId="4" type="noConversion"/>
  </si>
  <si>
    <t>Scope</t>
    <phoneticPr fontId="4" type="noConversion"/>
  </si>
  <si>
    <t>Listerine</t>
    <phoneticPr fontId="4" type="noConversion"/>
  </si>
  <si>
    <t>Lavoris</t>
    <phoneticPr fontId="4" type="noConversion"/>
  </si>
  <si>
    <t>Sums, etc.</t>
    <phoneticPr fontId="4" type="noConversion"/>
  </si>
  <si>
    <t>Conceptual meanings</t>
    <phoneticPr fontId="4" type="noConversion"/>
  </si>
  <si>
    <r>
      <t>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</si>
  <si>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N</t>
    <phoneticPr fontId="4" type="noConversion"/>
  </si>
  <si>
    <t>T</t>
    <phoneticPr fontId="4" type="noConversion"/>
  </si>
  <si>
    <t>M</t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</si>
  <si>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</si>
  <si>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</si>
  <si>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t>Alternate computations of sums of squares and degrees of freedom</t>
    <phoneticPr fontId="4" type="noConversion"/>
  </si>
  <si>
    <t xml:space="preserve">SSB = </t>
    <phoneticPr fontId="4" type="noConversion"/>
  </si>
  <si>
    <t xml:space="preserve">SSW = </t>
    <phoneticPr fontId="4" type="noConversion"/>
  </si>
  <si>
    <t xml:space="preserve">SST = </t>
    <phoneticPr fontId="4" type="noConversion"/>
  </si>
  <si>
    <t>sum of SSB and SSW</t>
    <phoneticPr fontId="4" type="noConversion"/>
  </si>
  <si>
    <t>(by considering original data)</t>
    <phoneticPr fontId="4" type="noConversion"/>
  </si>
  <si>
    <t>Tea</t>
    <phoneticPr fontId="4" type="noConversion"/>
  </si>
  <si>
    <t>Marijuana</t>
    <phoneticPr fontId="4" type="noConversion"/>
  </si>
  <si>
    <t>Banana</t>
    <phoneticPr fontId="4" type="noConversion"/>
  </si>
  <si>
    <t>dfW</t>
    <phoneticPr fontId="4" type="noConversion"/>
  </si>
  <si>
    <r>
      <t>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</si>
  <si>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r>
      <t>T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>/n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</si>
  <si>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: </t>
    </r>
    <phoneticPr fontId="4" type="noConversion"/>
  </si>
  <si>
    <t>MSW=SSW/dfW</t>
    <phoneticPr fontId="4" type="noConversion"/>
  </si>
  <si>
    <r>
      <t>SS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</si>
  <si>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SSW</t>
    <phoneticPr fontId="4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</si>
  <si>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: </t>
    </r>
    <phoneticPr fontId="4" type="noConversion"/>
  </si>
  <si>
    <t>MSW=SSW/dfW</t>
    <phoneticPr fontId="4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</si>
  <si>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: </t>
    </r>
    <phoneticPr fontId="4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</si>
  <si>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: </t>
    </r>
    <phoneticPr fontId="4" type="noConversion"/>
  </si>
  <si>
    <t>total weighting (must always be 1.0)</t>
    <phoneticPr fontId="4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</si>
  <si>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(est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): </t>
    </r>
    <phoneticPr fontId="4" type="noConversion"/>
  </si>
  <si>
    <t>df</t>
    <phoneticPr fontId="4" type="noConversion"/>
  </si>
  <si>
    <t>SS</t>
    <phoneticPr fontId="4" type="noConversion"/>
  </si>
  <si>
    <t>MS</t>
    <phoneticPr fontId="4" type="noConversion"/>
  </si>
  <si>
    <t>Obt F</t>
    <phoneticPr fontId="4" type="noConversion"/>
  </si>
  <si>
    <t>Crit F</t>
    <phoneticPr fontId="4" type="noConversion"/>
  </si>
  <si>
    <t>Between</t>
    <phoneticPr fontId="4" type="noConversion"/>
  </si>
  <si>
    <t>Within</t>
    <phoneticPr fontId="4" type="noConversion"/>
  </si>
  <si>
    <t>Total</t>
    <phoneticPr fontId="4" type="noConversion"/>
  </si>
  <si>
    <t>SS (from sample means):</t>
    <phoneticPr fontId="4" type="noConversion"/>
  </si>
  <si>
    <t>df (from sample means):</t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</si>
  <si>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(distribution of sample means):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</si>
  <si>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 = MSB (from sample means):</t>
    </r>
    <phoneticPr fontId="4" type="noConversion"/>
  </si>
  <si>
    <t>N</t>
    <phoneticPr fontId="4" type="noConversion"/>
  </si>
  <si>
    <r>
      <t>df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</si>
  <si>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dfW</t>
    <phoneticPr fontId="4" type="noConversion"/>
  </si>
  <si>
    <r>
      <t>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</si>
  <si>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T</t>
    <phoneticPr fontId="4" type="noConversion"/>
  </si>
  <si>
    <t>M</t>
    <phoneticPr fontId="4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</si>
  <si>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(est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): </t>
    </r>
    <phoneticPr fontId="4" type="noConversion"/>
  </si>
  <si>
    <t>total weighting (must always be 1.0)</t>
    <phoneticPr fontId="4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</si>
  <si>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(est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): </t>
    </r>
    <phoneticPr fontId="4" type="noConversion"/>
  </si>
  <si>
    <r>
      <t>MSW computed as weighted average of individual 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</t>
    </r>
    <phoneticPr fontId="4" type="noConversion"/>
  </si>
  <si>
    <r>
      <t>H</t>
    </r>
    <r>
      <rPr>
        <vertAlign val="subscript"/>
        <sz val="10"/>
        <color indexed="9"/>
        <rFont val="Verdana"/>
      </rPr>
      <t>0</t>
    </r>
    <r>
      <rPr>
        <sz val="10"/>
        <color indexed="9"/>
        <rFont val="Verdana"/>
      </rPr>
      <t xml:space="preserve">: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 xml:space="preserve"> =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3</t>
    </r>
    <phoneticPr fontId="4" type="noConversion"/>
  </si>
  <si>
    <r>
      <t>H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>:H</t>
    </r>
    <r>
      <rPr>
        <vertAlign val="subscript"/>
        <sz val="10"/>
        <color indexed="9"/>
        <rFont val="Verdana"/>
      </rPr>
      <t>0</t>
    </r>
    <r>
      <rPr>
        <sz val="10"/>
        <color indexed="9"/>
        <rFont val="Verdana"/>
      </rPr>
      <t xml:space="preserve"> is false; at least one of the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's differs from at least one other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</t>
    </r>
    <phoneticPr fontId="4" type="noConversion"/>
  </si>
  <si>
    <t>Not assuming HOV...</t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</si>
  <si>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: 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</si>
  <si>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</si>
  <si>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t>The F-values are higher and the confidence interval magnitudes are smaller in Problem 1.2 compared to Problem 1.1 This is because Problem 1.2 has more subjects and therefore greater experimental power.</t>
    <phoneticPr fontId="4" type="noConversion"/>
  </si>
  <si>
    <t>Problem 2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</si>
  <si>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</si>
  <si>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CI magnitude:</t>
    <phoneticPr fontId="4" type="noConversion"/>
  </si>
  <si>
    <t>CI upper bound:</t>
    <phoneticPr fontId="4" type="noConversion"/>
  </si>
  <si>
    <t>CI lower bound:</t>
    <phoneticPr fontId="4" type="noConversion"/>
  </si>
  <si>
    <t>Don't assume HOV...</t>
    <phoneticPr fontId="4" type="noConversion"/>
  </si>
  <si>
    <r>
      <t>T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>/n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</si>
  <si>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r>
      <t>S</t>
    </r>
    <r>
      <rPr>
        <sz val="10"/>
        <color indexed="9"/>
        <rFont val="Verdana"/>
      </rPr>
      <t>(T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>/n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)</t>
    </r>
    <phoneticPr fontId="4" type="noConversion"/>
  </si>
  <si>
    <r>
      <t>SS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</si>
  <si>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SSW</t>
    <phoneticPr fontId="4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</si>
  <si>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: </t>
    </r>
    <phoneticPr fontId="4" type="noConversion"/>
  </si>
  <si>
    <t>MSW=SSW/dfW</t>
    <phoneticPr fontId="4" type="noConversion"/>
  </si>
  <si>
    <r>
      <t>est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Symbol"/>
      </rPr>
      <t>s</t>
    </r>
    <r>
      <rPr>
        <sz val="10"/>
        <color indexed="9"/>
        <rFont val="Verdana"/>
      </rPr>
      <t xml:space="preserve">: </t>
    </r>
    <phoneticPr fontId="4" type="noConversion"/>
  </si>
  <si>
    <r>
      <t>w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: 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</si>
  <si>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</si>
  <si>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</si>
  <si>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t>Alternate computations of sums of squares and degrees of freedom</t>
    <phoneticPr fontId="4" type="noConversion"/>
  </si>
  <si>
    <t xml:space="preserve">SSB = </t>
    <phoneticPr fontId="4" type="noConversion"/>
  </si>
  <si>
    <t xml:space="preserve">SSW = </t>
    <phoneticPr fontId="4" type="noConversion"/>
  </si>
  <si>
    <t xml:space="preserve">SST = </t>
    <phoneticPr fontId="4" type="noConversion"/>
  </si>
  <si>
    <t>sum of SSB and SSW</t>
    <phoneticPr fontId="4" type="noConversion"/>
  </si>
  <si>
    <t>Banana</t>
    <phoneticPr fontId="4" type="noConversion"/>
  </si>
  <si>
    <t>% conf:</t>
    <phoneticPr fontId="4" type="noConversion"/>
  </si>
  <si>
    <t>crit t:</t>
    <phoneticPr fontId="4" type="noConversion"/>
  </si>
  <si>
    <t>relevant SE: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</si>
  <si>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</si>
  <si>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CI upper bound:</t>
    <phoneticPr fontId="4" type="noConversion"/>
  </si>
  <si>
    <t>Number of conditions</t>
    <phoneticPr fontId="4" type="noConversion"/>
  </si>
  <si>
    <t>J =</t>
    <phoneticPr fontId="4" type="noConversion"/>
  </si>
  <si>
    <r>
      <t>m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</si>
  <si>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</si>
  <si>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t>Alternate computations of sums of squares and degrees of freedom</t>
    <phoneticPr fontId="4" type="noConversion"/>
  </si>
  <si>
    <t xml:space="preserve">SSB = </t>
    <phoneticPr fontId="4" type="noConversion"/>
  </si>
  <si>
    <t>Problem 1.1</t>
    <phoneticPr fontId="4" type="noConversion"/>
  </si>
  <si>
    <t>Number of conditions</t>
    <phoneticPr fontId="4" type="noConversion"/>
  </si>
  <si>
    <t>J =</t>
    <phoneticPr fontId="4" type="noConversion"/>
  </si>
  <si>
    <r>
      <t>m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4" type="noConversion"/>
  </si>
  <si>
    <r>
      <t>s</t>
    </r>
    <r>
      <rPr>
        <vertAlign val="subscript"/>
        <sz val="11"/>
        <color indexed="9"/>
        <rFont val="Verdana"/>
      </rPr>
      <t>j</t>
    </r>
    <r>
      <rPr>
        <sz val="11"/>
        <color indexed="9"/>
        <rFont val="Verdana"/>
      </rPr>
      <t>'s</t>
    </r>
    <phoneticPr fontId="4" type="noConversion"/>
  </si>
  <si>
    <t>10-year olds</t>
    <phoneticPr fontId="4" type="noConversion"/>
  </si>
  <si>
    <t>21-year olds</t>
    <phoneticPr fontId="4" type="noConversion"/>
  </si>
  <si>
    <t>75 year-olds</t>
    <phoneticPr fontId="4" type="noConversion"/>
  </si>
  <si>
    <t>Sums, etc.</t>
    <phoneticPr fontId="4" type="noConversion"/>
  </si>
  <si>
    <t>Conceptual meanings</t>
    <phoneticPr fontId="4" type="noConversion"/>
  </si>
  <si>
    <r>
      <t>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</si>
  <si>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N</t>
    <phoneticPr fontId="4" type="noConversion"/>
  </si>
  <si>
    <t>Problem 1.2</t>
    <phoneticPr fontId="4" type="noConversion"/>
  </si>
  <si>
    <t>Number of conditions</t>
    <phoneticPr fontId="4" type="noConversion"/>
  </si>
  <si>
    <t>J =</t>
    <phoneticPr fontId="4" type="noConversion"/>
  </si>
  <si>
    <r>
      <t>df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</si>
  <si>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dfW</t>
    <phoneticPr fontId="4" type="noConversion"/>
  </si>
  <si>
    <r>
      <t>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</si>
  <si>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r>
      <t>df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</si>
  <si>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dfW</t>
    <phoneticPr fontId="4" type="noConversion"/>
  </si>
  <si>
    <r>
      <t>T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</si>
  <si>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T</t>
    <phoneticPr fontId="4" type="noConversion"/>
  </si>
  <si>
    <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</si>
  <si>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M</t>
    <phoneticPr fontId="4" type="noConversion"/>
  </si>
  <si>
    <r>
      <t>T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>/n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</si>
  <si>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r>
      <t>S</t>
    </r>
    <r>
      <rPr>
        <sz val="10"/>
        <color indexed="9"/>
        <rFont val="Verdana"/>
      </rPr>
      <t>(T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>/n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)</t>
    </r>
    <phoneticPr fontId="4" type="noConversion"/>
  </si>
  <si>
    <r>
      <t>MSW computed as weighted average of individual 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</t>
    </r>
    <phoneticPr fontId="4" type="noConversion"/>
  </si>
  <si>
    <r>
      <t>H</t>
    </r>
    <r>
      <rPr>
        <vertAlign val="subscript"/>
        <sz val="10"/>
        <color indexed="9"/>
        <rFont val="Verdana"/>
      </rPr>
      <t>0</t>
    </r>
    <r>
      <rPr>
        <sz val="10"/>
        <color indexed="9"/>
        <rFont val="Verdana"/>
      </rPr>
      <t xml:space="preserve">: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 xml:space="preserve"> =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2</t>
    </r>
    <r>
      <rPr>
        <sz val="10"/>
        <color indexed="9"/>
        <rFont val="Verdana"/>
      </rPr>
      <t xml:space="preserve"> =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3</t>
    </r>
    <phoneticPr fontId="4" type="noConversion"/>
  </si>
  <si>
    <r>
      <t>H</t>
    </r>
    <r>
      <rPr>
        <vertAlign val="subscript"/>
        <sz val="10"/>
        <color indexed="9"/>
        <rFont val="Verdana"/>
      </rPr>
      <t>1</t>
    </r>
    <r>
      <rPr>
        <sz val="10"/>
        <color indexed="9"/>
        <rFont val="Verdana"/>
      </rPr>
      <t>:H</t>
    </r>
    <r>
      <rPr>
        <vertAlign val="subscript"/>
        <sz val="10"/>
        <color indexed="9"/>
        <rFont val="Verdana"/>
      </rPr>
      <t>0</t>
    </r>
    <r>
      <rPr>
        <sz val="10"/>
        <color indexed="9"/>
        <rFont val="Verdana"/>
      </rPr>
      <t xml:space="preserve"> is false; at least one of the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 xml:space="preserve">'s differs from at least one other </t>
    </r>
    <r>
      <rPr>
        <sz val="10"/>
        <color indexed="9"/>
        <rFont val="Symbol"/>
      </rPr>
      <t>m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's</t>
    </r>
    <phoneticPr fontId="4" type="noConversion"/>
  </si>
  <si>
    <t>Not assuming HOV...</t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</si>
  <si>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bscript"/>
        <sz val="10"/>
        <color indexed="9"/>
        <rFont val="Verdana"/>
      </rPr>
      <t>j</t>
    </r>
    <r>
      <rPr>
        <vertAlign val="superscript"/>
        <sz val="10"/>
        <color indexed="9"/>
        <rFont val="Verdana"/>
      </rPr>
      <t>2</t>
    </r>
    <r>
      <rPr>
        <sz val="10"/>
        <color indexed="9"/>
        <rFont val="Verdana"/>
      </rPr>
      <t xml:space="preserve">: </t>
    </r>
    <phoneticPr fontId="4" type="noConversion"/>
  </si>
  <si>
    <r>
      <t>est</t>
    </r>
    <r>
      <rPr>
        <sz val="10"/>
        <color indexed="9"/>
        <rFont val="Symbol"/>
      </rPr>
      <t>s</t>
    </r>
    <r>
      <rPr>
        <vertAlign val="superscript"/>
        <sz val="10"/>
        <color indexed="9"/>
        <rFont val="Verdana"/>
      </rPr>
      <t>2</t>
    </r>
    <r>
      <rPr>
        <vertAlign val="subscript"/>
        <sz val="10"/>
        <color indexed="9"/>
        <rFont val="Verdana"/>
      </rPr>
      <t>Mj</t>
    </r>
    <r>
      <rPr>
        <sz val="10"/>
        <color indexed="9"/>
        <rFont val="Verdana"/>
      </rPr>
      <t xml:space="preserve">: </t>
    </r>
    <phoneticPr fontId="4" type="noConversion"/>
  </si>
  <si>
    <t>Conceptual meanings</t>
    <phoneticPr fontId="4" type="noConversion"/>
  </si>
  <si>
    <r>
      <t>n</t>
    </r>
    <r>
      <rPr>
        <vertAlign val="subscript"/>
        <sz val="10"/>
        <color indexed="9"/>
        <rFont val="Verdana"/>
      </rPr>
      <t>j</t>
    </r>
    <r>
      <rPr>
        <sz val="10"/>
        <color indexed="9"/>
        <rFont val="Verdana"/>
      </rPr>
      <t>:</t>
    </r>
    <phoneticPr fontId="4" type="noConversion"/>
  </si>
  <si>
    <t>DATA: Number of words recalled</t>
    <phoneticPr fontId="2" type="noConversion"/>
  </si>
  <si>
    <t>10-year olds</t>
    <phoneticPr fontId="2" type="noConversion"/>
  </si>
  <si>
    <t>21-year olds</t>
    <phoneticPr fontId="2" type="noConversion"/>
  </si>
  <si>
    <t>75 year-olds</t>
    <phoneticPr fontId="2" type="noConversion"/>
  </si>
  <si>
    <t>DATA: Rating</t>
    <phoneticPr fontId="2" type="noConversion"/>
  </si>
  <si>
    <t>Tea</t>
    <phoneticPr fontId="2" type="noConversion"/>
  </si>
  <si>
    <t>Marijuana</t>
    <phoneticPr fontId="2" type="noConversion"/>
  </si>
  <si>
    <t>Banana</t>
    <phoneticPr fontId="2" type="noConversion"/>
  </si>
  <si>
    <t>DATA: Reaction time</t>
    <phoneticPr fontId="2" type="noConversion"/>
  </si>
  <si>
    <t>DATA</t>
    <phoneticPr fontId="2" type="noConversion"/>
  </si>
  <si>
    <t>Condition 1</t>
    <phoneticPr fontId="2" type="noConversion"/>
  </si>
  <si>
    <t>Condition 2</t>
    <phoneticPr fontId="2" type="noConversion"/>
  </si>
  <si>
    <t>DATA: Errors</t>
    <phoneticPr fontId="2" type="noConversion"/>
  </si>
  <si>
    <t>Wine</t>
    <phoneticPr fontId="2" type="noConversion"/>
  </si>
  <si>
    <t>Scotch</t>
    <phoneticPr fontId="2" type="noConversion"/>
  </si>
  <si>
    <t>Gin</t>
    <phoneticPr fontId="2" type="noConversion"/>
  </si>
  <si>
    <t>Beer</t>
    <phoneticPr fontId="2" type="noConversion"/>
  </si>
  <si>
    <t>Vodka</t>
    <phoneticPr fontId="2" type="noConversion"/>
  </si>
  <si>
    <t>1-second</t>
    <phoneticPr fontId="2" type="noConversion"/>
  </si>
  <si>
    <t>5-second</t>
    <phoneticPr fontId="2" type="noConversion"/>
  </si>
  <si>
    <t>10-second</t>
    <phoneticPr fontId="2" type="noConversion"/>
  </si>
  <si>
    <t>Control</t>
    <phoneticPr fontId="2" type="noConversion"/>
  </si>
  <si>
    <t>Photi's</t>
    <phoneticPr fontId="2" type="noConversion"/>
  </si>
  <si>
    <t>Ivan's</t>
    <phoneticPr fontId="2" type="noConversion"/>
  </si>
  <si>
    <t>Reject H0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</si>
</sst>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4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u/>
      <sz val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0"/>
      <name val="Symbol"/>
    </font>
    <font>
      <sz val="11"/>
      <name val="Verdana"/>
    </font>
    <font>
      <b/>
      <sz val="11"/>
      <name val="Verdana"/>
    </font>
    <font>
      <u/>
      <sz val="10"/>
      <color indexed="9"/>
      <name val="Verdana"/>
    </font>
    <font>
      <sz val="10"/>
      <color indexed="9"/>
      <name val="Verdana"/>
    </font>
    <font>
      <sz val="11"/>
      <color indexed="9"/>
      <name val="Symbol"/>
    </font>
    <font>
      <vertAlign val="subscript"/>
      <sz val="11"/>
      <color indexed="9"/>
      <name val="Verdana"/>
    </font>
    <font>
      <sz val="11"/>
      <color indexed="9"/>
      <name val="Verdana"/>
    </font>
    <font>
      <vertAlign val="subscript"/>
      <sz val="10"/>
      <color indexed="9"/>
      <name val="Verdana"/>
    </font>
    <font>
      <b/>
      <sz val="10"/>
      <color indexed="9"/>
      <name val="Verdana"/>
    </font>
    <font>
      <vertAlign val="superscript"/>
      <sz val="10"/>
      <color indexed="9"/>
      <name val="Verdana"/>
    </font>
    <font>
      <sz val="10"/>
      <color indexed="9"/>
      <name val="Symbol"/>
    </font>
    <font>
      <sz val="12"/>
      <color indexed="9"/>
      <name val="Verdana"/>
    </font>
    <font>
      <b/>
      <sz val="11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thin">
        <color indexed="9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/>
      <right style="thin">
        <color auto="1"/>
      </right>
      <top/>
      <bottom style="thin">
        <color indexed="9"/>
      </bottom>
      <diagonal/>
    </border>
  </borders>
  <cellStyleXfs count="60">
    <xf numFmtId="164" fontId="0" fillId="0" borderId="0">
      <alignment vertical="center"/>
    </xf>
    <xf numFmtId="164" fontId="6" fillId="0" borderId="0" applyNumberFormat="0" applyFill="0" applyBorder="0" applyAlignment="0" applyProtection="0">
      <alignment vertical="center"/>
    </xf>
    <xf numFmtId="164" fontId="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  <xf numFmtId="164" fontId="22" fillId="0" borderId="0" applyNumberFormat="0" applyFill="0" applyBorder="0" applyAlignment="0" applyProtection="0">
      <alignment vertical="center"/>
    </xf>
    <xf numFmtId="164" fontId="23" fillId="0" borderId="0" applyNumberFormat="0" applyFill="0" applyBorder="0" applyAlignment="0" applyProtection="0">
      <alignment vertical="center"/>
    </xf>
  </cellStyleXfs>
  <cellXfs count="149">
    <xf numFmtId="164" fontId="0" fillId="0" borderId="0" xfId="0">
      <alignment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2" fillId="6" borderId="0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4" fontId="12" fillId="6" borderId="0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Alignment="1">
      <alignment horizontal="left" vertical="center"/>
    </xf>
    <xf numFmtId="164" fontId="13" fillId="5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>
      <alignment vertical="center"/>
    </xf>
    <xf numFmtId="164" fontId="0" fillId="0" borderId="0" xfId="0" applyNumberFormat="1">
      <alignment vertical="center"/>
    </xf>
    <xf numFmtId="165" fontId="12" fillId="5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/>
    </xf>
    <xf numFmtId="164" fontId="12" fillId="3" borderId="0" xfId="0" applyNumberFormat="1" applyFont="1" applyFill="1" applyBorder="1">
      <alignment vertical="center"/>
    </xf>
    <xf numFmtId="164" fontId="2" fillId="4" borderId="0" xfId="0" applyNumberFormat="1" applyFont="1" applyFill="1" applyBorder="1">
      <alignment vertical="center"/>
    </xf>
    <xf numFmtId="164" fontId="0" fillId="0" borderId="0" xfId="0" applyNumberFormat="1" applyBorder="1">
      <alignment vertical="center"/>
    </xf>
    <xf numFmtId="164" fontId="9" fillId="0" borderId="0" xfId="0" applyNumberFormat="1" applyFont="1" applyFill="1" applyBorder="1">
      <alignment vertical="center"/>
    </xf>
    <xf numFmtId="164" fontId="9" fillId="0" borderId="0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right"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>
      <alignment vertical="center"/>
    </xf>
    <xf numFmtId="164" fontId="12" fillId="2" borderId="0" xfId="0" applyNumberFormat="1" applyFont="1" applyFill="1" applyBorder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left" vertical="center"/>
    </xf>
    <xf numFmtId="164" fontId="17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Alignment="1">
      <alignment horizontal="right" vertical="center"/>
    </xf>
    <xf numFmtId="164" fontId="19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>
      <alignment vertical="center"/>
    </xf>
    <xf numFmtId="3" fontId="12" fillId="2" borderId="7" xfId="0" applyNumberFormat="1" applyFont="1" applyFill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left" vertical="center"/>
    </xf>
    <xf numFmtId="164" fontId="12" fillId="2" borderId="5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left" vertical="center"/>
    </xf>
    <xf numFmtId="164" fontId="12" fillId="2" borderId="0" xfId="0" quotePrefix="1" applyNumberFormat="1" applyFont="1" applyFill="1" applyBorder="1" applyAlignment="1">
      <alignment horizontal="left" vertical="center"/>
    </xf>
    <xf numFmtId="3" fontId="15" fillId="2" borderId="7" xfId="0" applyNumberFormat="1" applyFont="1" applyFill="1" applyBorder="1" applyAlignment="1">
      <alignment horizontal="left" vertical="center"/>
    </xf>
    <xf numFmtId="164" fontId="19" fillId="2" borderId="8" xfId="0" applyNumberFormat="1" applyFont="1" applyFill="1" applyBorder="1" applyAlignment="1">
      <alignment horizontal="right" vertical="center"/>
    </xf>
    <xf numFmtId="4" fontId="12" fillId="2" borderId="8" xfId="0" applyNumberFormat="1" applyFont="1" applyFill="1" applyBorder="1" applyAlignment="1">
      <alignment horizontal="left" vertical="center"/>
    </xf>
    <xf numFmtId="164" fontId="17" fillId="2" borderId="8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right" vertical="center"/>
    </xf>
    <xf numFmtId="3" fontId="12" fillId="2" borderId="8" xfId="0" applyNumberFormat="1" applyFont="1" applyFill="1" applyBorder="1" applyAlignment="1">
      <alignment horizontal="left" vertical="center"/>
    </xf>
    <xf numFmtId="164" fontId="12" fillId="2" borderId="9" xfId="0" applyNumberFormat="1" applyFont="1" applyFill="1" applyBorder="1">
      <alignment vertical="center"/>
    </xf>
    <xf numFmtId="3" fontId="12" fillId="2" borderId="11" xfId="0" applyNumberFormat="1" applyFont="1" applyFill="1" applyBorder="1" applyAlignment="1">
      <alignment horizontal="left" vertical="center"/>
    </xf>
    <xf numFmtId="164" fontId="12" fillId="2" borderId="3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>
      <alignment vertical="center"/>
    </xf>
    <xf numFmtId="3" fontId="12" fillId="2" borderId="10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left" vertical="center"/>
    </xf>
    <xf numFmtId="164" fontId="12" fillId="2" borderId="6" xfId="0" applyNumberFormat="1" applyFont="1" applyFill="1" applyBorder="1">
      <alignment vertical="center"/>
    </xf>
    <xf numFmtId="164" fontId="12" fillId="2" borderId="7" xfId="0" applyNumberFormat="1" applyFont="1" applyFill="1" applyBorder="1">
      <alignment vertical="center"/>
    </xf>
    <xf numFmtId="3" fontId="12" fillId="2" borderId="8" xfId="0" applyNumberFormat="1" applyFont="1" applyFill="1" applyBorder="1" applyAlignment="1">
      <alignment horizontal="right" vertical="center"/>
    </xf>
    <xf numFmtId="165" fontId="12" fillId="2" borderId="9" xfId="0" quotePrefix="1" applyNumberFormat="1" applyFont="1" applyFill="1" applyBorder="1" applyAlignment="1">
      <alignment horizontal="left" vertical="center"/>
    </xf>
    <xf numFmtId="164" fontId="12" fillId="2" borderId="10" xfId="0" applyNumberFormat="1" applyFont="1" applyFill="1" applyBorder="1">
      <alignment vertical="center"/>
    </xf>
    <xf numFmtId="3" fontId="12" fillId="2" borderId="2" xfId="0" quotePrefix="1" applyNumberFormat="1" applyFont="1" applyFill="1" applyBorder="1" applyAlignment="1">
      <alignment horizontal="left" vertical="center"/>
    </xf>
    <xf numFmtId="165" fontId="12" fillId="2" borderId="2" xfId="0" quotePrefix="1" applyNumberFormat="1" applyFont="1" applyFill="1" applyBorder="1" applyAlignment="1">
      <alignment horizontal="lef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" xfId="0" applyNumberFormat="1" applyFont="1" applyFill="1" applyBorder="1" applyAlignment="1">
      <alignment horizontal="right" vertical="center"/>
    </xf>
    <xf numFmtId="165" fontId="12" fillId="2" borderId="6" xfId="0" quotePrefix="1" applyNumberFormat="1" applyFont="1" applyFill="1" applyBorder="1" applyAlignment="1">
      <alignment horizontal="left" vertical="center"/>
    </xf>
    <xf numFmtId="9" fontId="12" fillId="2" borderId="0" xfId="3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right" vertical="center"/>
    </xf>
    <xf numFmtId="165" fontId="12" fillId="2" borderId="8" xfId="0" applyNumberFormat="1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164" fontId="0" fillId="0" borderId="0" xfId="0" quotePrefix="1" applyNumberFormat="1" applyBorder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0" fillId="6" borderId="0" xfId="0" applyNumberFormat="1" applyFill="1" applyBorder="1" applyAlignment="1">
      <alignment horizontal="left" vertical="center"/>
    </xf>
    <xf numFmtId="164" fontId="0" fillId="5" borderId="0" xfId="0" applyNumberFormat="1" applyFill="1">
      <alignment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left" vertical="center"/>
    </xf>
    <xf numFmtId="164" fontId="0" fillId="4" borderId="0" xfId="0" applyNumberFormat="1" applyFill="1" applyBorder="1">
      <alignment vertical="center"/>
    </xf>
    <xf numFmtId="164" fontId="12" fillId="3" borderId="12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left" vertical="center"/>
    </xf>
    <xf numFmtId="164" fontId="12" fillId="4" borderId="0" xfId="0" applyNumberFormat="1" applyFont="1" applyFill="1" applyBorder="1">
      <alignment vertical="center"/>
    </xf>
    <xf numFmtId="164" fontId="0" fillId="3" borderId="0" xfId="0" applyNumberFormat="1" applyFill="1" applyBorder="1">
      <alignment vertical="center"/>
    </xf>
    <xf numFmtId="164" fontId="12" fillId="4" borderId="12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3" applyFont="1" applyBorder="1" applyAlignment="1">
      <alignment horizontal="left" vertical="center"/>
    </xf>
    <xf numFmtId="165" fontId="12" fillId="4" borderId="0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>
      <alignment vertical="center"/>
    </xf>
    <xf numFmtId="164" fontId="0" fillId="0" borderId="0" xfId="0" quotePrefix="1" applyNumberFormat="1" applyBorder="1" applyAlignment="1">
      <alignment horizontal="left" vertical="center"/>
    </xf>
    <xf numFmtId="164" fontId="12" fillId="2" borderId="1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0" fillId="5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3" fontId="12" fillId="2" borderId="10" xfId="0" applyNumberFormat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165" fontId="0" fillId="4" borderId="0" xfId="0" applyNumberForma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right" vertical="center"/>
    </xf>
    <xf numFmtId="164" fontId="12" fillId="2" borderId="9" xfId="0" applyNumberFormat="1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164" fontId="12" fillId="2" borderId="4" xfId="0" applyNumberFormat="1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left" vertical="center"/>
    </xf>
    <xf numFmtId="164" fontId="10" fillId="0" borderId="0" xfId="0" quotePrefix="1" applyNumberFormat="1" applyFont="1" applyFill="1" applyBorder="1" applyAlignment="1">
      <alignment horizontal="right" vertical="center"/>
    </xf>
    <xf numFmtId="164" fontId="1" fillId="0" borderId="0" xfId="0" quotePrefix="1" applyNumberFormat="1" applyFont="1" applyBorder="1" applyAlignment="1">
      <alignment horizontal="right" vertical="center"/>
    </xf>
    <xf numFmtId="164" fontId="0" fillId="7" borderId="0" xfId="0" applyNumberFormat="1" applyFont="1" applyFill="1" applyBorder="1" applyAlignment="1">
      <alignment horizontal="center" vertical="center"/>
    </xf>
    <xf numFmtId="3" fontId="0" fillId="7" borderId="0" xfId="0" applyNumberFormat="1" applyFont="1" applyFill="1" applyBorder="1" applyAlignment="1">
      <alignment horizontal="center" vertical="center"/>
    </xf>
    <xf numFmtId="3" fontId="0" fillId="7" borderId="3" xfId="0" applyNumberFormat="1" applyFont="1" applyFill="1" applyBorder="1" applyAlignment="1">
      <alignment horizontal="center" vertical="center"/>
    </xf>
    <xf numFmtId="164" fontId="0" fillId="7" borderId="3" xfId="0" applyNumberFormat="1" applyFont="1" applyFill="1" applyBorder="1" applyAlignment="1">
      <alignment horizontal="center" vertical="center"/>
    </xf>
    <xf numFmtId="165" fontId="0" fillId="7" borderId="0" xfId="0" applyNumberFormat="1" applyFont="1" applyFill="1" applyBorder="1" applyAlignment="1">
      <alignment horizontal="center" vertical="center"/>
    </xf>
    <xf numFmtId="165" fontId="0" fillId="7" borderId="3" xfId="0" applyNumberFormat="1" applyFont="1" applyFill="1" applyBorder="1" applyAlignment="1">
      <alignment horizontal="center" vertical="center"/>
    </xf>
    <xf numFmtId="3" fontId="0" fillId="7" borderId="3" xfId="0" quotePrefix="1" applyNumberFormat="1" applyFont="1" applyFill="1" applyBorder="1" applyAlignment="1">
      <alignment horizontal="center" vertical="center"/>
    </xf>
    <xf numFmtId="164" fontId="12" fillId="8" borderId="3" xfId="0" applyNumberFormat="1" applyFont="1" applyFill="1" applyBorder="1" applyAlignment="1">
      <alignment horizontal="center" vertical="center"/>
    </xf>
    <xf numFmtId="3" fontId="12" fillId="8" borderId="0" xfId="0" applyNumberFormat="1" applyFont="1" applyFill="1" applyBorder="1" applyAlignment="1">
      <alignment horizontal="center" vertical="center"/>
    </xf>
    <xf numFmtId="3" fontId="12" fillId="8" borderId="3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164" fontId="12" fillId="8" borderId="0" xfId="0" applyNumberFormat="1" applyFont="1" applyFill="1" applyBorder="1" applyAlignment="1">
      <alignment horizontal="center" vertical="center"/>
    </xf>
    <xf numFmtId="3" fontId="0" fillId="7" borderId="0" xfId="0" applyNumberFormat="1" applyFont="1" applyFill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center"/>
    </xf>
    <xf numFmtId="164" fontId="11" fillId="6" borderId="0" xfId="0" applyNumberFormat="1" applyFont="1" applyFill="1" applyBorder="1" applyAlignment="1">
      <alignment horizontal="center" vertical="center"/>
    </xf>
    <xf numFmtId="164" fontId="0" fillId="7" borderId="0" xfId="0" applyNumberFormat="1" applyFont="1" applyFill="1" applyBorder="1" applyAlignment="1">
      <alignment horizontal="center" vertical="center"/>
    </xf>
    <xf numFmtId="164" fontId="12" fillId="8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wrapText="1"/>
    </xf>
  </cellXfs>
  <cellStyles count="60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8"/>
  <sheetViews>
    <sheetView tabSelected="1" topLeftCell="A389" zoomScale="110" workbookViewId="0">
      <selection activeCell="C408" sqref="C408:E411"/>
    </sheetView>
  </sheetViews>
  <sheetFormatPr baseColWidth="10" defaultRowHeight="13" x14ac:dyDescent="0"/>
  <cols>
    <col min="1" max="1" width="12.140625" customWidth="1"/>
    <col min="2" max="2" width="22.140625" customWidth="1"/>
    <col min="3" max="3" width="16.28515625" bestFit="1" customWidth="1"/>
  </cols>
  <sheetData>
    <row r="1" spans="1:10" s="7" customFormat="1" ht="14">
      <c r="A1" s="4" t="s">
        <v>354</v>
      </c>
      <c r="B1" s="143" t="s">
        <v>355</v>
      </c>
      <c r="C1" s="143"/>
      <c r="D1" s="5"/>
      <c r="E1" s="5"/>
      <c r="F1" s="5"/>
      <c r="G1" s="5"/>
      <c r="H1" s="5"/>
      <c r="I1" s="6"/>
      <c r="J1" s="6"/>
    </row>
    <row r="2" spans="1:10" s="7" customFormat="1" ht="14">
      <c r="A2" s="4"/>
      <c r="B2" s="8" t="s">
        <v>356</v>
      </c>
      <c r="C2" s="9">
        <v>3</v>
      </c>
      <c r="D2" s="5"/>
      <c r="E2" s="5"/>
      <c r="F2" s="5"/>
      <c r="G2" s="5"/>
      <c r="H2" s="5"/>
      <c r="I2" s="6"/>
      <c r="J2" s="6"/>
    </row>
    <row r="3" spans="1:10" s="14" customFormat="1" ht="16">
      <c r="A3" s="10"/>
      <c r="B3" s="11" t="s">
        <v>357</v>
      </c>
      <c r="C3" s="12">
        <v>4</v>
      </c>
      <c r="D3" s="12">
        <v>10</v>
      </c>
      <c r="E3" s="12">
        <v>6</v>
      </c>
      <c r="F3" s="13"/>
      <c r="G3" s="13"/>
      <c r="H3" s="13"/>
      <c r="I3" s="13"/>
      <c r="J3" s="13"/>
    </row>
    <row r="4" spans="1:10" s="14" customFormat="1" ht="16">
      <c r="A4" s="10"/>
      <c r="B4" s="11" t="s">
        <v>358</v>
      </c>
      <c r="C4" s="15">
        <v>2</v>
      </c>
      <c r="D4" s="15">
        <v>2</v>
      </c>
      <c r="E4" s="15">
        <v>2</v>
      </c>
      <c r="F4" s="13"/>
      <c r="G4" s="13"/>
      <c r="H4" s="13"/>
      <c r="I4" s="13"/>
      <c r="J4" s="13"/>
    </row>
    <row r="5" spans="1:10" s="7" customFormat="1" ht="14">
      <c r="A5" s="4"/>
      <c r="B5" s="16"/>
      <c r="C5" s="144" t="s">
        <v>388</v>
      </c>
      <c r="D5" s="144"/>
      <c r="E5" s="144"/>
      <c r="F5" s="17"/>
      <c r="G5" s="17"/>
      <c r="H5" s="18"/>
      <c r="I5" s="18"/>
      <c r="J5" s="18"/>
    </row>
    <row r="6" spans="1:10" s="22" customFormat="1" ht="14">
      <c r="A6" s="19"/>
      <c r="B6" s="20"/>
      <c r="C6" s="128" t="s">
        <v>389</v>
      </c>
      <c r="D6" s="128" t="s">
        <v>390</v>
      </c>
      <c r="E6" s="128" t="s">
        <v>391</v>
      </c>
      <c r="F6" s="21"/>
      <c r="G6" s="21"/>
      <c r="H6" s="21"/>
      <c r="I6" s="21"/>
      <c r="J6" s="21"/>
    </row>
    <row r="7" spans="1:10" s="22" customFormat="1" ht="14">
      <c r="A7" s="23"/>
      <c r="B7" s="20"/>
      <c r="C7" s="129">
        <v>3</v>
      </c>
      <c r="D7" s="129">
        <v>12</v>
      </c>
      <c r="E7" s="129">
        <v>11</v>
      </c>
      <c r="F7" s="21"/>
      <c r="G7" s="21"/>
      <c r="H7" s="21"/>
      <c r="I7" s="21"/>
      <c r="J7" s="21"/>
    </row>
    <row r="8" spans="1:10" s="22" customFormat="1" ht="14">
      <c r="A8" s="24"/>
      <c r="B8" s="20"/>
      <c r="C8" s="129">
        <v>4</v>
      </c>
      <c r="D8" s="129">
        <v>11</v>
      </c>
      <c r="E8" s="129">
        <v>8</v>
      </c>
      <c r="F8" s="21"/>
      <c r="G8" s="21"/>
      <c r="H8" s="21"/>
      <c r="I8" s="21"/>
      <c r="J8" s="21"/>
    </row>
    <row r="9" spans="1:10" s="22" customFormat="1" ht="14">
      <c r="A9" s="24"/>
      <c r="B9" s="25"/>
      <c r="C9" s="130">
        <v>2</v>
      </c>
      <c r="D9" s="130">
        <v>9</v>
      </c>
      <c r="E9" s="130">
        <v>6</v>
      </c>
      <c r="F9" s="26" t="s">
        <v>362</v>
      </c>
      <c r="G9" s="27" t="s">
        <v>363</v>
      </c>
      <c r="H9" s="27"/>
      <c r="I9" s="28"/>
      <c r="J9" s="28"/>
    </row>
    <row r="10" spans="1:10" s="22" customFormat="1" ht="15">
      <c r="A10" s="29"/>
      <c r="B10" s="30" t="s">
        <v>364</v>
      </c>
      <c r="C10" s="31">
        <f>COUNT(C7:C9)</f>
        <v>3</v>
      </c>
      <c r="D10" s="31">
        <v>3</v>
      </c>
      <c r="E10" s="32">
        <v>3</v>
      </c>
      <c r="F10" s="31">
        <f>SUM(C10:E10)</f>
        <v>9</v>
      </c>
      <c r="G10" s="33" t="s">
        <v>365</v>
      </c>
      <c r="H10" s="28"/>
      <c r="I10" s="34"/>
      <c r="J10" s="30"/>
    </row>
    <row r="11" spans="1:10" s="22" customFormat="1" ht="15">
      <c r="A11" s="29"/>
      <c r="B11" s="30" t="s">
        <v>372</v>
      </c>
      <c r="C11" s="31">
        <f>C10-1</f>
        <v>2</v>
      </c>
      <c r="D11" s="31">
        <v>2</v>
      </c>
      <c r="E11" s="32">
        <v>2</v>
      </c>
      <c r="F11" s="31">
        <f>SUM(C11:E11)</f>
        <v>6</v>
      </c>
      <c r="G11" s="33" t="s">
        <v>373</v>
      </c>
      <c r="H11" s="28"/>
      <c r="I11" s="34"/>
      <c r="J11" s="30"/>
    </row>
    <row r="12" spans="1:10" s="22" customFormat="1" ht="15">
      <c r="A12" s="29"/>
      <c r="B12" s="30" t="s">
        <v>374</v>
      </c>
      <c r="C12" s="35">
        <f>SUM(C7:C9)</f>
        <v>9</v>
      </c>
      <c r="D12" s="35">
        <v>32</v>
      </c>
      <c r="E12" s="36">
        <v>25</v>
      </c>
      <c r="F12" s="31">
        <f>SUM(C12:E12)</f>
        <v>66</v>
      </c>
      <c r="G12" s="33" t="s">
        <v>375</v>
      </c>
      <c r="H12" s="28"/>
      <c r="I12" s="34"/>
      <c r="J12" s="30"/>
    </row>
    <row r="13" spans="1:10" s="22" customFormat="1" ht="15">
      <c r="A13" s="29"/>
      <c r="B13" s="30" t="s">
        <v>376</v>
      </c>
      <c r="C13" s="35">
        <f>C12/C10</f>
        <v>3</v>
      </c>
      <c r="D13" s="35">
        <v>10.666666666666666</v>
      </c>
      <c r="E13" s="36">
        <v>8.3333333333333339</v>
      </c>
      <c r="F13" s="35">
        <f>F12/F10</f>
        <v>7.333333333333333</v>
      </c>
      <c r="G13" s="33" t="s">
        <v>377</v>
      </c>
      <c r="H13" s="28"/>
      <c r="I13" s="34"/>
      <c r="J13" s="30"/>
    </row>
    <row r="14" spans="1:10" s="22" customFormat="1" ht="15">
      <c r="A14" s="29"/>
      <c r="B14" s="30" t="s">
        <v>378</v>
      </c>
      <c r="C14" s="35">
        <f>C12^2/C10</f>
        <v>27</v>
      </c>
      <c r="D14" s="35">
        <v>341.33333333333331</v>
      </c>
      <c r="E14" s="36">
        <v>208.33333333333334</v>
      </c>
      <c r="F14" s="41">
        <f>SUM(C14:E14)</f>
        <v>576.66666666666663</v>
      </c>
      <c r="G14" s="37" t="s">
        <v>379</v>
      </c>
      <c r="H14" s="28"/>
      <c r="I14" s="34"/>
      <c r="J14" s="30"/>
    </row>
    <row r="15" spans="1:10" s="22" customFormat="1" ht="15">
      <c r="A15" s="29"/>
      <c r="B15" s="38" t="s">
        <v>285</v>
      </c>
      <c r="C15" s="35">
        <f>SUMSQ(C7:C9)-C14</f>
        <v>2</v>
      </c>
      <c r="D15" s="35">
        <v>4.6666666666666856</v>
      </c>
      <c r="E15" s="36">
        <v>12.666666666666657</v>
      </c>
      <c r="F15" s="41">
        <f>SUM(C15:E15)</f>
        <v>19.333333333333343</v>
      </c>
      <c r="G15" s="33" t="s">
        <v>286</v>
      </c>
      <c r="H15" s="28"/>
      <c r="I15" s="34"/>
      <c r="J15" s="39"/>
    </row>
    <row r="16" spans="1:10" s="22" customFormat="1" ht="15">
      <c r="A16" s="29"/>
      <c r="B16" s="40" t="s">
        <v>287</v>
      </c>
      <c r="C16" s="41">
        <f>C15/C11</f>
        <v>1</v>
      </c>
      <c r="D16" s="41">
        <v>2.3333333333333428</v>
      </c>
      <c r="E16" s="42">
        <v>6.3333333333333286</v>
      </c>
      <c r="F16" s="41">
        <f>F15/F11</f>
        <v>3.2222222222222237</v>
      </c>
      <c r="G16" s="33" t="s">
        <v>288</v>
      </c>
      <c r="H16" s="28"/>
      <c r="I16" s="34"/>
      <c r="J16" s="43"/>
    </row>
    <row r="17" spans="1:10" s="22" customFormat="1" ht="15">
      <c r="A17" s="29"/>
      <c r="B17" s="40" t="s">
        <v>289</v>
      </c>
      <c r="C17" s="41">
        <f>SQRT(C16)</f>
        <v>1</v>
      </c>
      <c r="D17" s="41">
        <v>1.5275252316519499</v>
      </c>
      <c r="E17" s="42">
        <v>2.5166114784235822</v>
      </c>
      <c r="F17" s="41"/>
      <c r="G17" s="33"/>
      <c r="H17" s="28"/>
      <c r="I17" s="34"/>
      <c r="J17" s="43"/>
    </row>
    <row r="18" spans="1:10" s="22" customFormat="1" ht="15">
      <c r="A18" s="29"/>
      <c r="B18" s="40" t="s">
        <v>290</v>
      </c>
      <c r="C18" s="41">
        <f>C11/$F$11</f>
        <v>0.33333333333333331</v>
      </c>
      <c r="D18" s="41">
        <f t="shared" ref="D18:E18" si="0">D11/$F$11</f>
        <v>0.33333333333333331</v>
      </c>
      <c r="E18" s="41">
        <f t="shared" si="0"/>
        <v>0.33333333333333331</v>
      </c>
      <c r="F18" s="41">
        <f>SUM(C18:E18)</f>
        <v>1</v>
      </c>
      <c r="G18" s="33" t="s">
        <v>291</v>
      </c>
      <c r="H18" s="28"/>
      <c r="I18" s="34"/>
      <c r="J18" s="43"/>
    </row>
    <row r="19" spans="1:10" s="22" customFormat="1" ht="15">
      <c r="A19" s="29"/>
      <c r="B19" s="40" t="s">
        <v>292</v>
      </c>
      <c r="C19" s="41">
        <f>C18*C16</f>
        <v>0.33333333333333331</v>
      </c>
      <c r="D19" s="41">
        <v>0.7777777777777809</v>
      </c>
      <c r="E19" s="42">
        <v>2.1111111111111094</v>
      </c>
      <c r="F19" s="41">
        <f>SUM(C19:E19)</f>
        <v>3.2222222222222237</v>
      </c>
      <c r="G19" s="33" t="s">
        <v>380</v>
      </c>
      <c r="H19" s="28"/>
      <c r="I19" s="34"/>
      <c r="J19" s="43"/>
    </row>
    <row r="20" spans="1:10" s="22" customFormat="1" ht="15" thickBot="1">
      <c r="A20" s="29"/>
      <c r="B20" s="40"/>
      <c r="C20" s="41"/>
      <c r="D20" s="41"/>
      <c r="E20" s="41"/>
      <c r="F20" s="41"/>
      <c r="G20" s="33"/>
      <c r="H20" s="28"/>
      <c r="I20" s="34"/>
      <c r="J20" s="43"/>
    </row>
    <row r="21" spans="1:10" s="22" customFormat="1" ht="15">
      <c r="A21" s="29"/>
      <c r="B21" s="44" t="s">
        <v>381</v>
      </c>
      <c r="C21" s="45"/>
      <c r="D21" s="45"/>
      <c r="E21" s="45"/>
      <c r="F21" s="46"/>
      <c r="G21" s="33"/>
      <c r="H21" s="28"/>
      <c r="I21" s="34"/>
      <c r="J21" s="43"/>
    </row>
    <row r="22" spans="1:10" s="22" customFormat="1" ht="16" thickBot="1">
      <c r="A22" s="29"/>
      <c r="B22" s="47" t="s">
        <v>382</v>
      </c>
      <c r="C22" s="48"/>
      <c r="D22" s="48"/>
      <c r="E22" s="48"/>
      <c r="F22" s="49"/>
      <c r="G22" s="33"/>
      <c r="H22" s="28"/>
      <c r="I22" s="34"/>
      <c r="J22" s="43"/>
    </row>
    <row r="23" spans="1:10" s="22" customFormat="1" ht="14">
      <c r="A23" s="29"/>
      <c r="B23" s="40"/>
      <c r="C23" s="41"/>
      <c r="D23" s="41"/>
      <c r="E23" s="41"/>
      <c r="F23" s="41"/>
      <c r="G23" s="33"/>
      <c r="H23" s="28"/>
      <c r="I23" s="34"/>
      <c r="J23" s="43"/>
    </row>
    <row r="24" spans="1:10" s="22" customFormat="1" ht="14">
      <c r="A24" s="29"/>
      <c r="B24" s="33" t="s">
        <v>383</v>
      </c>
      <c r="C24" s="41"/>
      <c r="D24" s="41"/>
      <c r="E24" s="41"/>
      <c r="F24" s="41"/>
      <c r="G24" s="33"/>
      <c r="H24" s="28"/>
      <c r="I24" s="34"/>
      <c r="J24" s="43"/>
    </row>
    <row r="25" spans="1:10" s="22" customFormat="1" ht="15">
      <c r="A25" s="29"/>
      <c r="B25" s="40" t="s">
        <v>384</v>
      </c>
      <c r="C25" s="41">
        <f>C16</f>
        <v>1</v>
      </c>
      <c r="D25" s="41">
        <f t="shared" ref="D25:E25" si="1">D16</f>
        <v>2.3333333333333428</v>
      </c>
      <c r="E25" s="41">
        <f t="shared" si="1"/>
        <v>6.3333333333333286</v>
      </c>
      <c r="F25" s="41"/>
      <c r="G25" s="41"/>
      <c r="H25" s="41"/>
      <c r="I25" s="34"/>
      <c r="J25" s="30"/>
    </row>
    <row r="26" spans="1:10" s="22" customFormat="1" ht="15">
      <c r="A26" s="29"/>
      <c r="B26" s="40" t="s">
        <v>385</v>
      </c>
      <c r="C26" s="41">
        <f>C25/C10</f>
        <v>0.33333333333333331</v>
      </c>
      <c r="D26" s="41">
        <f t="shared" ref="D26:E26" si="2">D25/D10</f>
        <v>0.7777777777777809</v>
      </c>
      <c r="E26" s="41">
        <f t="shared" si="2"/>
        <v>2.1111111111111094</v>
      </c>
      <c r="F26" s="41"/>
      <c r="G26" s="33"/>
      <c r="H26" s="28"/>
      <c r="I26" s="34"/>
      <c r="J26" s="30"/>
    </row>
    <row r="27" spans="1:10" s="22" customFormat="1" ht="15">
      <c r="A27" s="29"/>
      <c r="B27" s="40" t="s">
        <v>351</v>
      </c>
      <c r="C27" s="41">
        <f>SQRT(C26)</f>
        <v>0.57735026918962573</v>
      </c>
      <c r="D27" s="41">
        <f t="shared" ref="D27:E27" si="3">SQRT(D26)</f>
        <v>0.88191710368819864</v>
      </c>
      <c r="E27" s="41">
        <f t="shared" si="3"/>
        <v>1.4529663145135572</v>
      </c>
      <c r="F27" s="41"/>
      <c r="G27" s="33"/>
      <c r="H27" s="28"/>
      <c r="I27" s="34"/>
      <c r="J27" s="30"/>
    </row>
    <row r="28" spans="1:10" s="22" customFormat="1" ht="14">
      <c r="A28" s="29"/>
      <c r="B28" s="40"/>
      <c r="C28" s="41"/>
      <c r="D28" s="41"/>
      <c r="E28" s="50"/>
      <c r="F28" s="30"/>
      <c r="G28" s="33"/>
      <c r="H28" s="28"/>
      <c r="I28" s="34"/>
      <c r="J28" s="30"/>
    </row>
    <row r="29" spans="1:10" s="22" customFormat="1" ht="16">
      <c r="A29" s="29"/>
      <c r="B29" s="51" t="s">
        <v>352</v>
      </c>
      <c r="C29" s="41"/>
      <c r="D29" s="41"/>
      <c r="E29" s="50"/>
      <c r="F29" s="30"/>
      <c r="G29" s="33"/>
      <c r="H29" s="28"/>
      <c r="I29" s="34"/>
      <c r="J29" s="30"/>
    </row>
    <row r="30" spans="1:10" s="22" customFormat="1" ht="14">
      <c r="A30" s="29"/>
      <c r="B30" s="40" t="s">
        <v>353</v>
      </c>
      <c r="C30" s="41">
        <f>F14-F12^2/F10</f>
        <v>92.666666666666629</v>
      </c>
      <c r="D30" s="41"/>
      <c r="E30" s="50"/>
      <c r="F30" s="30"/>
      <c r="G30" s="33"/>
      <c r="H30" s="28"/>
      <c r="I30" s="34"/>
      <c r="J30" s="30"/>
    </row>
    <row r="31" spans="1:10" s="22" customFormat="1" ht="14">
      <c r="A31" s="29"/>
      <c r="B31" s="40" t="s">
        <v>233</v>
      </c>
      <c r="C31" s="41">
        <f>SUMSQ(C7:E9)-F14</f>
        <v>19.333333333333371</v>
      </c>
      <c r="D31" s="41"/>
      <c r="E31" s="50"/>
      <c r="F31" s="30"/>
      <c r="G31" s="33"/>
      <c r="H31" s="28"/>
      <c r="I31" s="34"/>
      <c r="J31" s="30"/>
    </row>
    <row r="32" spans="1:10" s="22" customFormat="1" ht="14">
      <c r="A32" s="29"/>
      <c r="B32" s="40" t="s">
        <v>234</v>
      </c>
      <c r="C32" s="41">
        <v>112</v>
      </c>
      <c r="D32" s="52" t="s">
        <v>235</v>
      </c>
      <c r="E32" s="50"/>
      <c r="F32" s="30"/>
      <c r="G32" s="33"/>
      <c r="H32" s="28"/>
      <c r="I32" s="34"/>
      <c r="J32" s="30"/>
    </row>
    <row r="33" spans="1:10" s="22" customFormat="1" ht="14">
      <c r="A33" s="29"/>
      <c r="B33" s="40" t="s">
        <v>234</v>
      </c>
      <c r="C33" s="41">
        <f>C30+C31</f>
        <v>112</v>
      </c>
      <c r="D33" s="52" t="s">
        <v>236</v>
      </c>
      <c r="E33" s="50"/>
      <c r="F33" s="30"/>
      <c r="G33" s="33"/>
      <c r="H33" s="28"/>
      <c r="I33" s="34"/>
      <c r="J33" s="30"/>
    </row>
    <row r="34" spans="1:10" s="22" customFormat="1" ht="14">
      <c r="A34" s="29"/>
      <c r="B34" s="40" t="s">
        <v>132</v>
      </c>
      <c r="C34" s="31">
        <f>COUNT(C10:E10)-1</f>
        <v>2</v>
      </c>
      <c r="D34" s="53" t="s">
        <v>133</v>
      </c>
      <c r="E34" s="50"/>
      <c r="F34" s="30"/>
      <c r="G34" s="33"/>
      <c r="H34" s="28"/>
      <c r="I34" s="34"/>
      <c r="J34" s="30"/>
    </row>
    <row r="35" spans="1:10" s="22" customFormat="1" ht="14">
      <c r="A35" s="29"/>
      <c r="B35" s="40" t="s">
        <v>134</v>
      </c>
      <c r="C35" s="31">
        <f>F10-COUNT(C10:E10)</f>
        <v>6</v>
      </c>
      <c r="D35" s="53" t="s">
        <v>135</v>
      </c>
      <c r="E35" s="50"/>
      <c r="F35" s="30"/>
      <c r="G35" s="33"/>
      <c r="H35" s="28"/>
      <c r="I35" s="34"/>
      <c r="J35" s="30"/>
    </row>
    <row r="36" spans="1:10" s="22" customFormat="1" ht="15" thickBot="1">
      <c r="A36" s="29"/>
      <c r="B36" s="40"/>
      <c r="C36" s="41"/>
      <c r="D36" s="41"/>
      <c r="E36" s="50"/>
      <c r="F36" s="30"/>
      <c r="G36" s="33"/>
      <c r="H36" s="28"/>
      <c r="I36" s="34"/>
      <c r="J36" s="30"/>
    </row>
    <row r="37" spans="1:10" s="22" customFormat="1" ht="14">
      <c r="A37" s="29"/>
      <c r="B37" s="54" t="s">
        <v>136</v>
      </c>
      <c r="C37" s="55" t="s">
        <v>137</v>
      </c>
      <c r="D37" s="56">
        <v>0.05</v>
      </c>
      <c r="E37" s="57"/>
      <c r="F37" s="58"/>
      <c r="G37" s="59"/>
      <c r="H37" s="60"/>
      <c r="I37" s="34"/>
      <c r="J37" s="30"/>
    </row>
    <row r="38" spans="1:10" s="22" customFormat="1" ht="14">
      <c r="A38" s="29"/>
      <c r="B38" s="61" t="s">
        <v>138</v>
      </c>
      <c r="C38" s="62" t="s">
        <v>293</v>
      </c>
      <c r="D38" s="62" t="s">
        <v>294</v>
      </c>
      <c r="E38" s="62" t="s">
        <v>295</v>
      </c>
      <c r="F38" s="62" t="s">
        <v>296</v>
      </c>
      <c r="G38" s="63" t="s">
        <v>297</v>
      </c>
      <c r="H38" s="64"/>
      <c r="I38" s="34"/>
      <c r="J38" s="30"/>
    </row>
    <row r="39" spans="1:10" s="22" customFormat="1" ht="14">
      <c r="A39" s="29"/>
      <c r="B39" s="65" t="s">
        <v>298</v>
      </c>
      <c r="C39" s="40">
        <f>C34</f>
        <v>2</v>
      </c>
      <c r="D39" s="30">
        <f>C30</f>
        <v>92.666666666666629</v>
      </c>
      <c r="E39" s="30">
        <f>D39/C39</f>
        <v>46.333333333333314</v>
      </c>
      <c r="F39" s="30">
        <f>E39/E40</f>
        <v>14.379310344827552</v>
      </c>
      <c r="G39" s="30">
        <f>FINV(0.05, C39,C40)</f>
        <v>5.1432528497847176</v>
      </c>
      <c r="H39" s="64" t="s">
        <v>412</v>
      </c>
      <c r="I39" s="34"/>
      <c r="J39" s="30"/>
    </row>
    <row r="40" spans="1:10" s="22" customFormat="1" ht="14">
      <c r="A40" s="29"/>
      <c r="B40" s="66" t="s">
        <v>299</v>
      </c>
      <c r="C40" s="63">
        <f>C35</f>
        <v>6</v>
      </c>
      <c r="D40" s="62">
        <f>C31</f>
        <v>19.333333333333371</v>
      </c>
      <c r="E40" s="30">
        <f>D40/C40</f>
        <v>3.2222222222222285</v>
      </c>
      <c r="F40" s="30"/>
      <c r="G40" s="40"/>
      <c r="H40" s="64"/>
      <c r="I40" s="34"/>
      <c r="J40" s="30"/>
    </row>
    <row r="41" spans="1:10" s="22" customFormat="1" ht="15" thickBot="1">
      <c r="A41" s="29"/>
      <c r="B41" s="67" t="s">
        <v>300</v>
      </c>
      <c r="C41" s="68">
        <f>C39+C40</f>
        <v>8</v>
      </c>
      <c r="D41" s="48">
        <f>D39+D40</f>
        <v>112</v>
      </c>
      <c r="E41" s="69"/>
      <c r="F41" s="69"/>
      <c r="G41" s="70"/>
      <c r="H41" s="71"/>
      <c r="I41" s="34"/>
      <c r="J41" s="30"/>
    </row>
    <row r="42" spans="1:10" s="22" customFormat="1" ht="15" thickBot="1">
      <c r="A42" s="29"/>
      <c r="B42" s="40"/>
      <c r="C42" s="41"/>
      <c r="D42" s="41"/>
      <c r="E42" s="41"/>
      <c r="F42" s="41"/>
      <c r="G42" s="31"/>
      <c r="H42" s="28"/>
      <c r="I42" s="34"/>
      <c r="J42" s="30"/>
    </row>
    <row r="43" spans="1:10" s="22" customFormat="1" ht="14">
      <c r="A43" s="29"/>
      <c r="B43" s="72"/>
      <c r="C43" s="73" t="s">
        <v>301</v>
      </c>
      <c r="D43" s="74">
        <f>SUMSQ(C13:E13)-SUM(C13:E13)^2/3</f>
        <v>30.888888888888886</v>
      </c>
      <c r="E43" s="50"/>
      <c r="F43" s="30"/>
      <c r="G43" s="33"/>
      <c r="H43" s="28"/>
      <c r="I43" s="34"/>
      <c r="J43" s="30"/>
    </row>
    <row r="44" spans="1:10" s="22" customFormat="1" ht="14">
      <c r="A44" s="29"/>
      <c r="B44" s="75"/>
      <c r="C44" s="40" t="s">
        <v>302</v>
      </c>
      <c r="D44" s="76">
        <f>C2-1</f>
        <v>2</v>
      </c>
      <c r="E44" s="50"/>
      <c r="F44" s="30"/>
      <c r="G44" s="33"/>
      <c r="H44" s="28"/>
      <c r="I44" s="34"/>
      <c r="J44" s="30"/>
    </row>
    <row r="45" spans="1:10" s="22" customFormat="1" ht="15">
      <c r="A45" s="29"/>
      <c r="B45" s="75"/>
      <c r="C45" s="40" t="s">
        <v>303</v>
      </c>
      <c r="D45" s="77">
        <f>D43/D44</f>
        <v>15.444444444444443</v>
      </c>
      <c r="E45" s="50"/>
      <c r="F45" s="30"/>
      <c r="G45" s="33"/>
      <c r="H45" s="28"/>
      <c r="I45" s="34"/>
      <c r="J45" s="30"/>
    </row>
    <row r="46" spans="1:10" s="22" customFormat="1" ht="16" thickBot="1">
      <c r="A46" s="29"/>
      <c r="B46" s="78"/>
      <c r="C46" s="79" t="s">
        <v>304</v>
      </c>
      <c r="D46" s="80">
        <f>D45*3</f>
        <v>46.333333333333329</v>
      </c>
      <c r="E46" s="50"/>
      <c r="F46" s="30"/>
      <c r="G46" s="33"/>
      <c r="H46" s="28"/>
      <c r="I46" s="34"/>
      <c r="J46" s="30"/>
    </row>
    <row r="47" spans="1:10" s="22" customFormat="1" ht="14">
      <c r="A47" s="29"/>
      <c r="B47" s="40"/>
      <c r="C47" s="31"/>
      <c r="D47" s="53"/>
      <c r="E47" s="50"/>
      <c r="F47" s="30"/>
      <c r="G47" s="33"/>
      <c r="H47" s="28"/>
      <c r="I47" s="34"/>
      <c r="J47" s="30"/>
    </row>
    <row r="48" spans="1:10" s="22" customFormat="1" ht="16">
      <c r="A48" s="29"/>
      <c r="B48" s="51" t="s">
        <v>155</v>
      </c>
      <c r="C48" s="41"/>
      <c r="D48" s="41"/>
      <c r="E48" s="50"/>
      <c r="F48" s="30"/>
      <c r="G48" s="33"/>
      <c r="H48" s="28"/>
      <c r="I48" s="34"/>
      <c r="J48" s="30"/>
    </row>
    <row r="49" spans="1:10" s="22" customFormat="1" ht="14">
      <c r="A49" s="29"/>
      <c r="B49" s="52" t="s">
        <v>156</v>
      </c>
      <c r="C49" s="31"/>
      <c r="D49" s="41"/>
      <c r="E49" s="50"/>
      <c r="F49" s="30"/>
      <c r="G49" s="33"/>
      <c r="H49" s="28"/>
      <c r="I49" s="34"/>
      <c r="J49" s="30"/>
    </row>
    <row r="50" spans="1:10" s="22" customFormat="1" ht="14">
      <c r="A50" s="29"/>
      <c r="B50" s="30"/>
      <c r="C50" s="26" t="s">
        <v>359</v>
      </c>
      <c r="D50" s="26" t="s">
        <v>360</v>
      </c>
      <c r="E50" s="26" t="s">
        <v>361</v>
      </c>
      <c r="F50" s="30"/>
      <c r="G50" s="33"/>
      <c r="H50" s="28"/>
      <c r="I50" s="34"/>
      <c r="J50" s="30"/>
    </row>
    <row r="51" spans="1:10" s="22" customFormat="1" ht="14">
      <c r="A51" s="29"/>
      <c r="B51" s="30" t="s">
        <v>157</v>
      </c>
      <c r="C51" s="81">
        <v>0.95</v>
      </c>
      <c r="D51" s="81">
        <v>0.95</v>
      </c>
      <c r="E51" s="81">
        <v>0.95</v>
      </c>
      <c r="F51" s="30"/>
      <c r="G51" s="33"/>
      <c r="H51" s="28"/>
      <c r="I51" s="34"/>
      <c r="J51" s="30"/>
    </row>
    <row r="52" spans="1:10" s="22" customFormat="1" ht="14">
      <c r="A52" s="29"/>
      <c r="B52" s="30" t="s">
        <v>158</v>
      </c>
      <c r="C52" s="41">
        <f>TINV(1-C51, $C$40)</f>
        <v>2.4469118511449688</v>
      </c>
      <c r="D52" s="41">
        <f t="shared" ref="D52:E52" si="4">TINV(1-D51, $C$40)</f>
        <v>2.4469118511449688</v>
      </c>
      <c r="E52" s="41">
        <f t="shared" si="4"/>
        <v>2.4469118511449688</v>
      </c>
      <c r="F52" s="30"/>
      <c r="G52" s="33"/>
      <c r="H52" s="28"/>
      <c r="I52" s="34"/>
      <c r="J52" s="30"/>
    </row>
    <row r="53" spans="1:10" s="22" customFormat="1" ht="15" thickBot="1">
      <c r="A53" s="29"/>
      <c r="B53" s="30" t="s">
        <v>159</v>
      </c>
      <c r="C53" s="41">
        <f>SQRT($E$40/3)</f>
        <v>1.0363754503432028</v>
      </c>
      <c r="D53" s="41">
        <f t="shared" ref="D53:E53" si="5">SQRT($E$40/3)</f>
        <v>1.0363754503432028</v>
      </c>
      <c r="E53" s="41">
        <f t="shared" si="5"/>
        <v>1.0363754503432028</v>
      </c>
      <c r="F53" s="30"/>
      <c r="G53" s="33"/>
      <c r="H53" s="28"/>
      <c r="I53" s="34"/>
      <c r="J53" s="30"/>
    </row>
    <row r="54" spans="1:10" s="22" customFormat="1" ht="15">
      <c r="A54" s="29"/>
      <c r="B54" s="82" t="s">
        <v>322</v>
      </c>
      <c r="C54" s="45">
        <f>C13</f>
        <v>3</v>
      </c>
      <c r="D54" s="45">
        <f t="shared" ref="D54:E54" si="6">D13</f>
        <v>10.666666666666666</v>
      </c>
      <c r="E54" s="45">
        <f t="shared" si="6"/>
        <v>8.3333333333333339</v>
      </c>
      <c r="F54" s="40"/>
      <c r="G54" s="85"/>
      <c r="H54" s="28"/>
      <c r="I54" s="34"/>
      <c r="J54" s="40"/>
    </row>
    <row r="55" spans="1:10" s="22" customFormat="1" ht="15" thickBot="1">
      <c r="A55" s="29"/>
      <c r="B55" s="78" t="s">
        <v>323</v>
      </c>
      <c r="C55" s="48">
        <f>C52*C53</f>
        <v>2.5359193716804871</v>
      </c>
      <c r="D55" s="48">
        <f t="shared" ref="D55:E55" si="7">D52*D53</f>
        <v>2.5359193716804871</v>
      </c>
      <c r="E55" s="48">
        <f t="shared" si="7"/>
        <v>2.5359193716804871</v>
      </c>
      <c r="F55" s="40"/>
      <c r="G55" s="85"/>
      <c r="H55" s="28"/>
      <c r="I55" s="34"/>
      <c r="J55" s="40"/>
    </row>
    <row r="56" spans="1:10" s="22" customFormat="1" ht="14">
      <c r="A56" s="29"/>
      <c r="B56" s="40" t="s">
        <v>324</v>
      </c>
      <c r="C56" s="41">
        <f>C54+C55</f>
        <v>5.5359193716804871</v>
      </c>
      <c r="D56" s="41">
        <f t="shared" ref="D56:E56" si="8">D54+D55</f>
        <v>13.202586038347153</v>
      </c>
      <c r="E56" s="41">
        <f t="shared" si="8"/>
        <v>10.869252705013821</v>
      </c>
      <c r="F56" s="40"/>
      <c r="G56" s="85"/>
      <c r="H56" s="28"/>
      <c r="I56" s="34"/>
      <c r="J56" s="40"/>
    </row>
    <row r="57" spans="1:10" s="22" customFormat="1" ht="14">
      <c r="A57" s="29"/>
      <c r="B57" s="40" t="s">
        <v>325</v>
      </c>
      <c r="C57" s="41">
        <f>C54-C55</f>
        <v>0.46408062831951291</v>
      </c>
      <c r="D57" s="41">
        <f t="shared" ref="D57:E57" si="9">D54-D55</f>
        <v>8.130747294986179</v>
      </c>
      <c r="E57" s="41">
        <f t="shared" si="9"/>
        <v>5.7974139616528468</v>
      </c>
      <c r="F57" s="40"/>
      <c r="G57" s="85"/>
      <c r="H57" s="28"/>
      <c r="I57" s="34"/>
      <c r="J57" s="40"/>
    </row>
    <row r="58" spans="1:10" s="22" customFormat="1" ht="14">
      <c r="A58" s="29"/>
      <c r="B58" s="40"/>
      <c r="C58" s="86"/>
      <c r="D58" s="41"/>
      <c r="E58" s="50"/>
      <c r="F58" s="40"/>
      <c r="G58" s="85"/>
      <c r="H58" s="28"/>
      <c r="I58" s="34"/>
      <c r="J58" s="40"/>
    </row>
    <row r="59" spans="1:10" s="22" customFormat="1" ht="14">
      <c r="A59" s="29"/>
      <c r="B59" s="52" t="s">
        <v>326</v>
      </c>
      <c r="C59" s="28"/>
      <c r="D59" s="28"/>
      <c r="E59" s="28"/>
      <c r="F59" s="28"/>
      <c r="G59" s="28"/>
      <c r="H59" s="28"/>
      <c r="I59" s="34"/>
      <c r="J59" s="28"/>
    </row>
    <row r="60" spans="1:10" s="22" customFormat="1" ht="14">
      <c r="A60" s="29"/>
      <c r="B60" s="30"/>
      <c r="C60" s="87" t="s">
        <v>359</v>
      </c>
      <c r="D60" s="26" t="s">
        <v>360</v>
      </c>
      <c r="E60" s="26" t="s">
        <v>361</v>
      </c>
      <c r="F60" s="30"/>
      <c r="G60" s="33"/>
      <c r="H60" s="28"/>
      <c r="I60" s="34"/>
      <c r="J60" s="30"/>
    </row>
    <row r="61" spans="1:10" s="22" customFormat="1" ht="14">
      <c r="A61" s="29"/>
      <c r="B61" s="30" t="s">
        <v>157</v>
      </c>
      <c r="C61" s="81">
        <v>0.95</v>
      </c>
      <c r="D61" s="81">
        <v>0.95</v>
      </c>
      <c r="E61" s="81">
        <v>0.95</v>
      </c>
      <c r="F61" s="30"/>
      <c r="G61" s="33"/>
      <c r="H61" s="28"/>
      <c r="I61" s="34"/>
      <c r="J61" s="30"/>
    </row>
    <row r="62" spans="1:10" s="22" customFormat="1" ht="14">
      <c r="A62" s="29"/>
      <c r="B62" s="30" t="s">
        <v>158</v>
      </c>
      <c r="C62" s="41">
        <f>TINV(1-C61,C11)</f>
        <v>4.3026527297494619</v>
      </c>
      <c r="D62" s="41">
        <f t="shared" ref="D62:E62" si="10">TINV(1-D61,D11)</f>
        <v>4.3026527297494619</v>
      </c>
      <c r="E62" s="41">
        <f t="shared" si="10"/>
        <v>4.3026527297494619</v>
      </c>
      <c r="F62" s="30"/>
      <c r="G62" s="33"/>
      <c r="H62" s="28"/>
      <c r="I62" s="34"/>
      <c r="J62" s="30"/>
    </row>
    <row r="63" spans="1:10" s="22" customFormat="1" ht="15" thickBot="1">
      <c r="A63" s="29"/>
      <c r="B63" s="30" t="s">
        <v>159</v>
      </c>
      <c r="C63" s="41">
        <f>SQRT(C16/C10)</f>
        <v>0.57735026918962573</v>
      </c>
      <c r="D63" s="41">
        <f t="shared" ref="D63:E63" si="11">SQRT(D16/D10)</f>
        <v>0.88191710368819864</v>
      </c>
      <c r="E63" s="41">
        <f t="shared" si="11"/>
        <v>1.4529663145135572</v>
      </c>
      <c r="F63" s="30"/>
      <c r="G63" s="33"/>
      <c r="H63" s="28"/>
      <c r="I63" s="34"/>
      <c r="J63" s="30"/>
    </row>
    <row r="64" spans="1:10" s="22" customFormat="1" ht="15">
      <c r="A64" s="29"/>
      <c r="B64" s="82" t="s">
        <v>322</v>
      </c>
      <c r="C64" s="45">
        <f>C54</f>
        <v>3</v>
      </c>
      <c r="D64" s="45">
        <f t="shared" ref="D64:E64" si="12">D54</f>
        <v>10.666666666666666</v>
      </c>
      <c r="E64" s="45">
        <f t="shared" si="12"/>
        <v>8.3333333333333339</v>
      </c>
      <c r="F64" s="40"/>
      <c r="G64" s="85"/>
      <c r="H64" s="28"/>
      <c r="I64" s="34"/>
      <c r="J64" s="40"/>
    </row>
    <row r="65" spans="1:12" s="22" customFormat="1" ht="15" thickBot="1">
      <c r="A65" s="29"/>
      <c r="B65" s="78" t="s">
        <v>323</v>
      </c>
      <c r="C65" s="48">
        <f>C62*C63</f>
        <v>2.4841377117503298</v>
      </c>
      <c r="D65" s="48">
        <f t="shared" ref="D65:E65" si="13">D62*D63</f>
        <v>3.794583033596767</v>
      </c>
      <c r="E65" s="48">
        <f t="shared" si="13"/>
        <v>6.2516094793757722</v>
      </c>
      <c r="F65" s="40"/>
      <c r="G65" s="85"/>
      <c r="H65" s="28"/>
      <c r="I65" s="34"/>
      <c r="J65" s="40"/>
    </row>
    <row r="66" spans="1:12" s="22" customFormat="1" ht="14">
      <c r="A66" s="29"/>
      <c r="B66" s="40" t="s">
        <v>324</v>
      </c>
      <c r="C66" s="41">
        <f>C64+C65</f>
        <v>5.4841377117503303</v>
      </c>
      <c r="D66" s="41">
        <f t="shared" ref="D66:E66" si="14">D64+D65</f>
        <v>14.461249700263433</v>
      </c>
      <c r="E66" s="41">
        <f t="shared" si="14"/>
        <v>14.584942812709105</v>
      </c>
      <c r="F66" s="40"/>
      <c r="G66" s="85"/>
      <c r="H66" s="28"/>
      <c r="I66" s="34"/>
      <c r="J66" s="40"/>
    </row>
    <row r="67" spans="1:12" s="22" customFormat="1" ht="14">
      <c r="A67" s="29"/>
      <c r="B67" s="40" t="s">
        <v>325</v>
      </c>
      <c r="C67" s="41">
        <f>C64-C65</f>
        <v>0.51586228824967018</v>
      </c>
      <c r="D67" s="41">
        <f t="shared" ref="D67:E67" si="15">D64-D65</f>
        <v>6.8720836330698987</v>
      </c>
      <c r="E67" s="41">
        <f t="shared" si="15"/>
        <v>2.0817238539575618</v>
      </c>
      <c r="F67" s="40"/>
      <c r="G67" s="85"/>
      <c r="H67" s="28"/>
      <c r="I67" s="34"/>
      <c r="J67" s="40"/>
    </row>
    <row r="68" spans="1:12" s="22" customFormat="1" ht="14">
      <c r="A68" s="29"/>
      <c r="B68" s="52"/>
      <c r="C68" s="28"/>
      <c r="D68" s="28"/>
      <c r="E68" s="28"/>
      <c r="F68" s="28"/>
      <c r="G68" s="28"/>
      <c r="H68" s="28"/>
      <c r="I68" s="34"/>
      <c r="J68" s="28"/>
    </row>
    <row r="69" spans="1:12" s="22" customFormat="1" ht="14">
      <c r="A69" s="29"/>
      <c r="C69" s="88"/>
      <c r="E69" s="89"/>
      <c r="G69" s="88"/>
      <c r="I69" s="89"/>
    </row>
    <row r="70" spans="1:12" s="7" customFormat="1" ht="14">
      <c r="A70" s="4" t="s">
        <v>366</v>
      </c>
      <c r="B70" s="143" t="s">
        <v>367</v>
      </c>
      <c r="C70" s="143"/>
      <c r="D70" s="5"/>
      <c r="E70" s="5"/>
      <c r="F70" s="90"/>
      <c r="G70" s="90"/>
      <c r="H70" s="90"/>
      <c r="I70" s="90"/>
      <c r="J70" s="90"/>
      <c r="K70" s="22"/>
      <c r="L70" s="22"/>
    </row>
    <row r="71" spans="1:12" s="7" customFormat="1" ht="14">
      <c r="A71" s="4"/>
      <c r="B71" s="8" t="s">
        <v>368</v>
      </c>
      <c r="C71" s="9">
        <f>COUNT(C76:E76)</f>
        <v>3</v>
      </c>
      <c r="D71" s="5"/>
      <c r="E71" s="5"/>
      <c r="F71" s="90"/>
      <c r="G71" s="90"/>
      <c r="H71" s="90"/>
      <c r="I71" s="90"/>
      <c r="J71" s="90"/>
      <c r="K71" s="22"/>
      <c r="L71" s="22"/>
    </row>
    <row r="72" spans="1:12" s="14" customFormat="1" ht="16">
      <c r="A72" s="10"/>
      <c r="B72" s="11" t="s">
        <v>357</v>
      </c>
      <c r="C72" s="12">
        <v>4</v>
      </c>
      <c r="D72" s="12">
        <v>10</v>
      </c>
      <c r="E72" s="12">
        <v>6</v>
      </c>
      <c r="F72" s="91"/>
      <c r="G72" s="91"/>
      <c r="H72" s="91"/>
      <c r="I72" s="91"/>
      <c r="J72" s="91"/>
      <c r="K72" s="22"/>
      <c r="L72" s="22"/>
    </row>
    <row r="73" spans="1:12" s="14" customFormat="1" ht="16">
      <c r="A73" s="10"/>
      <c r="B73" s="11" t="s">
        <v>358</v>
      </c>
      <c r="C73" s="15">
        <v>2</v>
      </c>
      <c r="D73" s="15">
        <f>C73</f>
        <v>2</v>
      </c>
      <c r="E73" s="15">
        <f>C73</f>
        <v>2</v>
      </c>
      <c r="F73" s="91"/>
      <c r="G73" s="91"/>
      <c r="H73" s="91"/>
      <c r="I73" s="91"/>
      <c r="J73" s="91"/>
      <c r="K73" s="22"/>
      <c r="L73" s="22"/>
    </row>
    <row r="74" spans="1:12" s="7" customFormat="1" ht="14">
      <c r="A74" s="4"/>
      <c r="B74" s="16"/>
      <c r="C74" s="144" t="s">
        <v>388</v>
      </c>
      <c r="D74" s="144"/>
      <c r="E74" s="144"/>
      <c r="F74" s="92"/>
      <c r="G74" s="92"/>
      <c r="H74" s="93"/>
      <c r="I74" s="93"/>
      <c r="J74" s="93"/>
      <c r="K74" s="22"/>
      <c r="L74" s="22"/>
    </row>
    <row r="75" spans="1:12" s="22" customFormat="1" ht="14">
      <c r="A75" s="19"/>
      <c r="B75" s="20"/>
      <c r="C75" s="128" t="s">
        <v>389</v>
      </c>
      <c r="D75" s="128" t="s">
        <v>390</v>
      </c>
      <c r="E75" s="128" t="s">
        <v>391</v>
      </c>
      <c r="F75" s="94"/>
      <c r="G75" s="94"/>
      <c r="H75" s="94"/>
      <c r="I75" s="94"/>
      <c r="J75" s="94"/>
    </row>
    <row r="76" spans="1:12" s="22" customFormat="1" ht="14">
      <c r="A76" s="23"/>
      <c r="B76" s="20"/>
      <c r="C76" s="129">
        <v>6</v>
      </c>
      <c r="D76" s="129">
        <v>10</v>
      </c>
      <c r="E76" s="129">
        <v>6</v>
      </c>
      <c r="F76" s="94"/>
      <c r="G76" s="94"/>
      <c r="H76" s="94"/>
      <c r="I76" s="94"/>
      <c r="J76" s="94"/>
    </row>
    <row r="77" spans="1:12" s="22" customFormat="1" ht="14">
      <c r="A77" s="24"/>
      <c r="B77" s="20"/>
      <c r="C77" s="129">
        <v>2</v>
      </c>
      <c r="D77" s="129">
        <v>10</v>
      </c>
      <c r="E77" s="129">
        <v>4</v>
      </c>
      <c r="F77" s="94"/>
      <c r="G77" s="94"/>
      <c r="H77" s="94"/>
      <c r="I77" s="94"/>
      <c r="J77" s="94"/>
    </row>
    <row r="78" spans="1:12" s="22" customFormat="1" ht="14">
      <c r="A78" s="23"/>
      <c r="B78" s="20"/>
      <c r="C78" s="129">
        <v>2</v>
      </c>
      <c r="D78" s="129">
        <v>11</v>
      </c>
      <c r="E78" s="129">
        <v>6</v>
      </c>
      <c r="F78" s="94"/>
      <c r="G78" s="94"/>
      <c r="H78" s="94"/>
      <c r="I78" s="94"/>
      <c r="J78" s="94"/>
    </row>
    <row r="79" spans="1:12" s="22" customFormat="1" ht="14">
      <c r="A79" s="24"/>
      <c r="B79" s="20"/>
      <c r="C79" s="129">
        <v>5</v>
      </c>
      <c r="D79" s="129">
        <v>8</v>
      </c>
      <c r="E79" s="129">
        <v>1</v>
      </c>
      <c r="F79" s="94"/>
      <c r="G79" s="94"/>
      <c r="H79" s="94"/>
      <c r="I79" s="94"/>
      <c r="J79" s="94"/>
    </row>
    <row r="80" spans="1:12" s="22" customFormat="1" ht="14">
      <c r="A80" s="24"/>
      <c r="B80" s="20"/>
      <c r="C80" s="129">
        <v>6</v>
      </c>
      <c r="D80" s="129">
        <v>11</v>
      </c>
      <c r="E80" s="129">
        <v>8</v>
      </c>
      <c r="F80" s="94"/>
      <c r="G80" s="94"/>
      <c r="H80" s="94"/>
      <c r="I80" s="94"/>
      <c r="J80" s="94"/>
    </row>
    <row r="81" spans="1:10" s="22" customFormat="1" ht="14">
      <c r="A81" s="23"/>
      <c r="B81" s="20"/>
      <c r="C81" s="129">
        <v>2</v>
      </c>
      <c r="D81" s="129">
        <v>8</v>
      </c>
      <c r="E81" s="129">
        <v>5</v>
      </c>
      <c r="F81" s="94"/>
      <c r="G81" s="94"/>
      <c r="H81" s="94"/>
      <c r="I81" s="94"/>
      <c r="J81" s="94"/>
    </row>
    <row r="82" spans="1:10" s="22" customFormat="1" ht="14">
      <c r="A82" s="24"/>
      <c r="B82" s="20"/>
      <c r="C82" s="129">
        <v>3</v>
      </c>
      <c r="D82" s="129">
        <v>9</v>
      </c>
      <c r="E82" s="129">
        <v>7</v>
      </c>
      <c r="F82" s="94"/>
      <c r="G82" s="94"/>
      <c r="H82" s="94"/>
      <c r="I82" s="94"/>
      <c r="J82" s="94"/>
    </row>
    <row r="83" spans="1:10" s="22" customFormat="1" ht="14">
      <c r="A83" s="23"/>
      <c r="B83" s="20"/>
      <c r="C83" s="129">
        <v>7</v>
      </c>
      <c r="D83" s="129">
        <v>10</v>
      </c>
      <c r="E83" s="129">
        <v>7</v>
      </c>
      <c r="F83" s="94"/>
      <c r="G83" s="94"/>
      <c r="H83" s="94"/>
      <c r="I83" s="94"/>
      <c r="J83" s="94"/>
    </row>
    <row r="84" spans="1:10" s="22" customFormat="1" ht="14">
      <c r="A84" s="24"/>
      <c r="B84" s="20"/>
      <c r="C84" s="129">
        <v>4</v>
      </c>
      <c r="D84" s="129">
        <v>13</v>
      </c>
      <c r="E84" s="129">
        <v>4</v>
      </c>
      <c r="F84" s="94"/>
      <c r="G84" s="94"/>
      <c r="H84" s="94"/>
      <c r="I84" s="94"/>
      <c r="J84" s="94"/>
    </row>
    <row r="85" spans="1:10" s="22" customFormat="1" ht="14">
      <c r="A85" s="24"/>
      <c r="B85" s="20"/>
      <c r="C85" s="129">
        <v>7</v>
      </c>
      <c r="D85" s="129">
        <v>9</v>
      </c>
      <c r="E85" s="129">
        <v>6</v>
      </c>
      <c r="F85" s="94"/>
      <c r="G85" s="94"/>
      <c r="H85" s="94"/>
      <c r="I85" s="94"/>
      <c r="J85" s="94"/>
    </row>
    <row r="86" spans="1:10" s="22" customFormat="1" ht="14">
      <c r="A86" s="23"/>
      <c r="B86" s="20"/>
      <c r="C86" s="129">
        <v>2</v>
      </c>
      <c r="D86" s="129">
        <v>9</v>
      </c>
      <c r="E86" s="129">
        <v>4</v>
      </c>
      <c r="F86" s="94"/>
      <c r="G86" s="94"/>
      <c r="H86" s="94"/>
      <c r="I86" s="94"/>
      <c r="J86" s="94"/>
    </row>
    <row r="87" spans="1:10" s="22" customFormat="1" ht="14">
      <c r="A87" s="24"/>
      <c r="B87" s="20"/>
      <c r="C87" s="129">
        <v>6</v>
      </c>
      <c r="D87" s="129">
        <v>12</v>
      </c>
      <c r="E87" s="129">
        <v>5</v>
      </c>
      <c r="F87" s="94"/>
      <c r="G87" s="94"/>
      <c r="H87" s="94"/>
      <c r="I87" s="94"/>
      <c r="J87" s="94"/>
    </row>
    <row r="88" spans="1:10" s="22" customFormat="1" ht="14">
      <c r="A88" s="24"/>
      <c r="B88" s="20"/>
      <c r="C88" s="129">
        <v>3</v>
      </c>
      <c r="D88" s="129">
        <v>8</v>
      </c>
      <c r="E88" s="129">
        <v>8</v>
      </c>
      <c r="F88" s="94"/>
      <c r="G88" s="94"/>
      <c r="H88" s="94"/>
      <c r="I88" s="94"/>
      <c r="J88" s="94"/>
    </row>
    <row r="89" spans="1:10" s="22" customFormat="1" ht="14">
      <c r="A89" s="24"/>
      <c r="B89" s="20"/>
      <c r="C89" s="129">
        <v>1</v>
      </c>
      <c r="D89" s="129">
        <v>9</v>
      </c>
      <c r="E89" s="129">
        <v>6</v>
      </c>
      <c r="F89" s="94"/>
      <c r="G89" s="94"/>
      <c r="H89" s="94"/>
      <c r="I89" s="94"/>
      <c r="J89" s="94"/>
    </row>
    <row r="90" spans="1:10" s="22" customFormat="1" ht="14">
      <c r="A90" s="23"/>
      <c r="B90" s="20"/>
      <c r="C90" s="129">
        <v>5</v>
      </c>
      <c r="D90" s="129">
        <v>9</v>
      </c>
      <c r="E90" s="129">
        <v>9</v>
      </c>
      <c r="F90" s="94"/>
      <c r="G90" s="94"/>
      <c r="H90" s="94"/>
      <c r="I90" s="94"/>
      <c r="J90" s="94"/>
    </row>
    <row r="91" spans="1:10" s="22" customFormat="1" ht="14">
      <c r="A91" s="23"/>
      <c r="B91" s="20"/>
      <c r="C91" s="129">
        <v>7</v>
      </c>
      <c r="D91" s="129">
        <v>13</v>
      </c>
      <c r="E91" s="129">
        <v>8</v>
      </c>
      <c r="F91" s="94"/>
      <c r="G91" s="94"/>
      <c r="H91" s="94"/>
      <c r="I91" s="94"/>
      <c r="J91" s="94"/>
    </row>
    <row r="92" spans="1:10" s="22" customFormat="1" ht="14">
      <c r="A92" s="24"/>
      <c r="B92" s="20"/>
      <c r="C92" s="129">
        <v>5</v>
      </c>
      <c r="D92" s="129">
        <v>12</v>
      </c>
      <c r="E92" s="129">
        <v>7</v>
      </c>
      <c r="F92" s="94"/>
      <c r="G92" s="94"/>
      <c r="H92" s="94"/>
      <c r="I92" s="94"/>
      <c r="J92" s="94"/>
    </row>
    <row r="93" spans="1:10" s="22" customFormat="1" ht="14">
      <c r="A93" s="24"/>
      <c r="B93" s="20"/>
      <c r="C93" s="129">
        <v>3</v>
      </c>
      <c r="D93" s="129">
        <v>9</v>
      </c>
      <c r="E93" s="129">
        <v>10</v>
      </c>
      <c r="F93" s="94"/>
      <c r="G93" s="94"/>
      <c r="H93" s="94"/>
      <c r="I93" s="94"/>
      <c r="J93" s="94"/>
    </row>
    <row r="94" spans="1:10" s="22" customFormat="1" ht="14">
      <c r="A94" s="23"/>
      <c r="B94" s="20"/>
      <c r="C94" s="129">
        <v>5</v>
      </c>
      <c r="D94" s="129">
        <v>11</v>
      </c>
      <c r="E94" s="129">
        <v>5</v>
      </c>
      <c r="F94" s="94"/>
      <c r="G94" s="94"/>
      <c r="H94" s="94"/>
      <c r="I94" s="94"/>
      <c r="J94" s="94"/>
    </row>
    <row r="95" spans="1:10" s="22" customFormat="1" ht="14">
      <c r="A95" s="24"/>
      <c r="B95" s="20"/>
      <c r="C95" s="129">
        <v>3</v>
      </c>
      <c r="D95" s="129">
        <v>9</v>
      </c>
      <c r="E95" s="129">
        <v>3</v>
      </c>
      <c r="F95" s="94"/>
      <c r="G95" s="94"/>
      <c r="H95" s="94"/>
      <c r="I95" s="94"/>
      <c r="J95" s="94"/>
    </row>
    <row r="96" spans="1:10" s="22" customFormat="1" ht="14">
      <c r="A96" s="24"/>
      <c r="B96" s="20"/>
      <c r="C96" s="129">
        <v>2</v>
      </c>
      <c r="D96" s="129">
        <v>11</v>
      </c>
      <c r="E96" s="129">
        <v>5</v>
      </c>
      <c r="F96" s="94"/>
      <c r="G96" s="94"/>
      <c r="H96" s="94"/>
      <c r="I96" s="94"/>
      <c r="J96" s="94"/>
    </row>
    <row r="97" spans="1:11" s="22" customFormat="1" ht="14">
      <c r="A97" s="23"/>
      <c r="B97" s="20"/>
      <c r="C97" s="129">
        <v>2</v>
      </c>
      <c r="D97" s="129">
        <v>12</v>
      </c>
      <c r="E97" s="129">
        <v>7</v>
      </c>
      <c r="F97" s="94"/>
      <c r="G97" s="94"/>
      <c r="H97" s="94"/>
      <c r="I97" s="94"/>
      <c r="J97" s="94"/>
    </row>
    <row r="98" spans="1:11" s="22" customFormat="1" ht="14">
      <c r="A98" s="24"/>
      <c r="B98" s="20"/>
      <c r="C98" s="129">
        <v>5</v>
      </c>
      <c r="D98" s="129">
        <v>10</v>
      </c>
      <c r="E98" s="129">
        <v>5</v>
      </c>
      <c r="F98" s="94"/>
      <c r="G98" s="94"/>
      <c r="H98" s="94"/>
      <c r="I98" s="94"/>
      <c r="J98" s="94"/>
    </row>
    <row r="99" spans="1:11" s="22" customFormat="1" ht="14">
      <c r="A99" s="24"/>
      <c r="B99" s="20"/>
      <c r="C99" s="129">
        <v>8</v>
      </c>
      <c r="D99" s="129">
        <v>8</v>
      </c>
      <c r="E99" s="129">
        <v>8</v>
      </c>
      <c r="F99" s="94"/>
      <c r="G99" s="94"/>
      <c r="H99" s="94"/>
      <c r="I99" s="94"/>
      <c r="J99" s="94"/>
    </row>
    <row r="100" spans="1:11" s="22" customFormat="1" ht="14">
      <c r="A100" s="23"/>
      <c r="B100" s="20"/>
      <c r="C100" s="129">
        <v>3</v>
      </c>
      <c r="D100" s="129">
        <v>9</v>
      </c>
      <c r="E100" s="129">
        <v>7</v>
      </c>
      <c r="F100" s="94"/>
      <c r="G100" s="94"/>
      <c r="H100" s="94"/>
      <c r="I100" s="94"/>
      <c r="J100" s="94"/>
    </row>
    <row r="101" spans="1:11" s="22" customFormat="1" ht="14">
      <c r="A101" s="24"/>
      <c r="B101" s="20"/>
      <c r="C101" s="129">
        <v>3</v>
      </c>
      <c r="D101" s="129">
        <v>12</v>
      </c>
      <c r="E101" s="129">
        <v>6</v>
      </c>
      <c r="F101" s="94"/>
      <c r="G101" s="94"/>
      <c r="H101" s="94"/>
      <c r="I101" s="94"/>
      <c r="J101" s="94"/>
    </row>
    <row r="102" spans="1:11" s="22" customFormat="1" ht="14">
      <c r="A102" s="24"/>
      <c r="B102" s="95"/>
      <c r="C102" s="130">
        <v>4</v>
      </c>
      <c r="D102" s="130">
        <v>3</v>
      </c>
      <c r="E102" s="130">
        <v>4</v>
      </c>
      <c r="F102" s="26" t="s">
        <v>362</v>
      </c>
      <c r="G102" s="27" t="s">
        <v>363</v>
      </c>
      <c r="H102" s="27"/>
      <c r="I102" s="28"/>
      <c r="J102" s="28"/>
    </row>
    <row r="103" spans="1:11" s="22" customFormat="1" ht="15">
      <c r="A103" s="29"/>
      <c r="B103" s="30" t="s">
        <v>364</v>
      </c>
      <c r="C103" s="31">
        <f>COUNT(C76:C102)</f>
        <v>27</v>
      </c>
      <c r="D103" s="31">
        <f>COUNT(D76:D102)</f>
        <v>27</v>
      </c>
      <c r="E103" s="32">
        <f>COUNT(E76:E102)</f>
        <v>27</v>
      </c>
      <c r="F103" s="31">
        <f>SUM(C103:E103)</f>
        <v>81</v>
      </c>
      <c r="G103" s="33" t="s">
        <v>365</v>
      </c>
      <c r="H103" s="28"/>
      <c r="I103" s="34"/>
      <c r="J103" s="30"/>
      <c r="K103" s="3"/>
    </row>
    <row r="104" spans="1:11" s="22" customFormat="1" ht="15">
      <c r="A104" s="29"/>
      <c r="B104" s="30" t="s">
        <v>369</v>
      </c>
      <c r="C104" s="31">
        <f>C103-1</f>
        <v>26</v>
      </c>
      <c r="D104" s="31">
        <f t="shared" ref="D104:E104" si="16">D103-1</f>
        <v>26</v>
      </c>
      <c r="E104" s="32">
        <f t="shared" si="16"/>
        <v>26</v>
      </c>
      <c r="F104" s="31">
        <f>SUM(C104:E104)</f>
        <v>78</v>
      </c>
      <c r="G104" s="33" t="s">
        <v>370</v>
      </c>
      <c r="H104" s="28"/>
      <c r="I104" s="34"/>
      <c r="J104" s="30"/>
      <c r="K104" s="3"/>
    </row>
    <row r="105" spans="1:11" s="22" customFormat="1" ht="15">
      <c r="A105" s="29"/>
      <c r="B105" s="30" t="s">
        <v>371</v>
      </c>
      <c r="C105" s="35">
        <f>SUM(C76:C102)</f>
        <v>111</v>
      </c>
      <c r="D105" s="35">
        <f>SUM(D76:D102)</f>
        <v>265</v>
      </c>
      <c r="E105" s="36">
        <f>SUM(E76:E102)</f>
        <v>161</v>
      </c>
      <c r="F105" s="35">
        <f>SUM(C105:E105)</f>
        <v>537</v>
      </c>
      <c r="G105" s="33" t="s">
        <v>375</v>
      </c>
      <c r="H105" s="28"/>
      <c r="I105" s="34"/>
      <c r="J105" s="30"/>
      <c r="K105" s="7"/>
    </row>
    <row r="106" spans="1:11" s="22" customFormat="1" ht="15">
      <c r="A106" s="29"/>
      <c r="B106" s="30" t="s">
        <v>376</v>
      </c>
      <c r="C106" s="35">
        <f>C105/C103</f>
        <v>4.1111111111111107</v>
      </c>
      <c r="D106" s="35">
        <f t="shared" ref="D106:E106" si="17">D105/D103</f>
        <v>9.8148148148148149</v>
      </c>
      <c r="E106" s="36">
        <f t="shared" si="17"/>
        <v>5.9629629629629628</v>
      </c>
      <c r="F106" s="35">
        <f>F105/F103</f>
        <v>6.6296296296296298</v>
      </c>
      <c r="G106" s="33" t="s">
        <v>377</v>
      </c>
      <c r="H106" s="28"/>
      <c r="I106" s="34"/>
      <c r="J106" s="30"/>
      <c r="K106" s="7"/>
    </row>
    <row r="107" spans="1:11" s="22" customFormat="1" ht="15">
      <c r="A107" s="29"/>
      <c r="B107" s="30" t="s">
        <v>378</v>
      </c>
      <c r="C107" s="35">
        <f>C105^2/C103</f>
        <v>456.33333333333331</v>
      </c>
      <c r="D107" s="35">
        <f t="shared" ref="D107:E107" si="18">D105^2/D103</f>
        <v>2600.9259259259261</v>
      </c>
      <c r="E107" s="36">
        <f t="shared" si="18"/>
        <v>960.03703703703707</v>
      </c>
      <c r="F107" s="35">
        <f>SUM(C107:E107)</f>
        <v>4017.2962962962965</v>
      </c>
      <c r="G107" s="37" t="s">
        <v>379</v>
      </c>
      <c r="H107" s="28"/>
      <c r="I107" s="34"/>
      <c r="J107" s="30"/>
      <c r="K107" s="7"/>
    </row>
    <row r="108" spans="1:11" s="22" customFormat="1" ht="15">
      <c r="A108" s="29"/>
      <c r="B108" s="38" t="s">
        <v>285</v>
      </c>
      <c r="C108" s="35">
        <f>SUMSQ(C76:C102)-C105^2/C103</f>
        <v>98.666666666666686</v>
      </c>
      <c r="D108" s="35">
        <f>SUMSQ(D76:D102)-D105^2/D103</f>
        <v>110.07407407407391</v>
      </c>
      <c r="E108" s="36">
        <f>SUMSQ(E76:E102)-E105^2/E103</f>
        <v>100.96296296296293</v>
      </c>
      <c r="F108" s="35">
        <f>SUM(C108:E108)</f>
        <v>309.70370370370352</v>
      </c>
      <c r="G108" s="33" t="s">
        <v>286</v>
      </c>
      <c r="H108" s="28"/>
      <c r="I108" s="34"/>
      <c r="J108" s="39"/>
      <c r="K108" s="7"/>
    </row>
    <row r="109" spans="1:11" s="22" customFormat="1" ht="15">
      <c r="A109" s="29"/>
      <c r="B109" s="40" t="s">
        <v>287</v>
      </c>
      <c r="C109" s="41">
        <f>C108/C104</f>
        <v>3.7948717948717956</v>
      </c>
      <c r="D109" s="41">
        <f t="shared" ref="D109:E109" si="19">D108/D104</f>
        <v>4.2336182336182269</v>
      </c>
      <c r="E109" s="42">
        <f t="shared" si="19"/>
        <v>3.8831908831908821</v>
      </c>
      <c r="F109" s="41">
        <f>F108/F104</f>
        <v>3.970560303893635</v>
      </c>
      <c r="G109" s="33" t="s">
        <v>288</v>
      </c>
      <c r="H109" s="28"/>
      <c r="I109" s="34"/>
      <c r="J109" s="43"/>
    </row>
    <row r="110" spans="1:11" s="22" customFormat="1" ht="15">
      <c r="A110" s="29"/>
      <c r="B110" s="40" t="s">
        <v>289</v>
      </c>
      <c r="C110" s="41">
        <f>SQRT(C109)</f>
        <v>1.9480430680228289</v>
      </c>
      <c r="D110" s="41">
        <f t="shared" ref="D110:E110" si="20">SQRT(D109)</f>
        <v>2.0575758147923073</v>
      </c>
      <c r="E110" s="42">
        <f t="shared" si="20"/>
        <v>1.9705813566536354</v>
      </c>
      <c r="F110" s="41"/>
      <c r="G110" s="33"/>
      <c r="H110" s="28"/>
      <c r="I110" s="34"/>
      <c r="J110" s="43"/>
    </row>
    <row r="111" spans="1:11" s="22" customFormat="1" ht="15">
      <c r="A111" s="29"/>
      <c r="B111" s="40" t="s">
        <v>290</v>
      </c>
      <c r="C111" s="41">
        <f>C104/$F104</f>
        <v>0.33333333333333331</v>
      </c>
      <c r="D111" s="41">
        <f t="shared" ref="D111:E111" si="21">D104/$F104</f>
        <v>0.33333333333333331</v>
      </c>
      <c r="E111" s="42">
        <f t="shared" si="21"/>
        <v>0.33333333333333331</v>
      </c>
      <c r="F111" s="41">
        <f>SUM(C111:E111)</f>
        <v>1</v>
      </c>
      <c r="G111" s="33" t="s">
        <v>312</v>
      </c>
      <c r="H111" s="28"/>
      <c r="I111" s="34"/>
      <c r="J111" s="43"/>
    </row>
    <row r="112" spans="1:11" s="22" customFormat="1" ht="15">
      <c r="A112" s="29"/>
      <c r="B112" s="40" t="s">
        <v>313</v>
      </c>
      <c r="C112" s="41">
        <f>C111*C109</f>
        <v>1.2649572649572651</v>
      </c>
      <c r="D112" s="41">
        <f t="shared" ref="D112:E112" si="22">D111*D109</f>
        <v>1.4112060778727422</v>
      </c>
      <c r="E112" s="42">
        <f t="shared" si="22"/>
        <v>1.2943969610636272</v>
      </c>
      <c r="F112" s="41">
        <f>SUM(C112:E112)</f>
        <v>3.9705603038936346</v>
      </c>
      <c r="G112" s="33" t="s">
        <v>314</v>
      </c>
      <c r="H112" s="28"/>
      <c r="I112" s="34"/>
      <c r="J112" s="43"/>
    </row>
    <row r="113" spans="1:11" s="22" customFormat="1" ht="15" thickBot="1">
      <c r="A113" s="29"/>
      <c r="B113" s="40"/>
      <c r="C113" s="41"/>
      <c r="D113" s="41"/>
      <c r="E113" s="41"/>
      <c r="F113" s="41"/>
      <c r="G113" s="33"/>
      <c r="H113" s="28"/>
      <c r="I113" s="34"/>
      <c r="J113" s="43"/>
    </row>
    <row r="114" spans="1:11" s="22" customFormat="1" ht="15">
      <c r="A114" s="29"/>
      <c r="B114" s="44" t="s">
        <v>315</v>
      </c>
      <c r="C114" s="45"/>
      <c r="D114" s="45"/>
      <c r="E114" s="45"/>
      <c r="F114" s="46"/>
      <c r="G114" s="33"/>
      <c r="H114" s="28"/>
      <c r="I114" s="34"/>
      <c r="J114" s="43"/>
    </row>
    <row r="115" spans="1:11" s="22" customFormat="1" ht="16" thickBot="1">
      <c r="A115" s="29"/>
      <c r="B115" s="47" t="s">
        <v>316</v>
      </c>
      <c r="C115" s="48"/>
      <c r="D115" s="48"/>
      <c r="E115" s="48"/>
      <c r="F115" s="49"/>
      <c r="G115" s="33"/>
      <c r="H115" s="28"/>
      <c r="I115" s="34"/>
      <c r="J115" s="43"/>
    </row>
    <row r="116" spans="1:11" s="22" customFormat="1" ht="14">
      <c r="A116" s="29"/>
      <c r="B116" s="40"/>
      <c r="C116" s="41"/>
      <c r="D116" s="41"/>
      <c r="E116" s="41"/>
      <c r="F116" s="41"/>
      <c r="G116" s="33"/>
      <c r="H116" s="28"/>
      <c r="I116" s="34"/>
      <c r="J116" s="43"/>
    </row>
    <row r="117" spans="1:11" s="22" customFormat="1" ht="14">
      <c r="A117" s="29"/>
      <c r="B117" s="33" t="s">
        <v>317</v>
      </c>
      <c r="C117" s="41"/>
      <c r="D117" s="41"/>
      <c r="E117" s="41"/>
      <c r="F117" s="41"/>
      <c r="G117" s="33"/>
      <c r="H117" s="28"/>
      <c r="I117" s="34"/>
      <c r="J117" s="43"/>
    </row>
    <row r="118" spans="1:11" s="22" customFormat="1" ht="15">
      <c r="A118" s="29"/>
      <c r="B118" s="40" t="s">
        <v>318</v>
      </c>
      <c r="C118" s="41">
        <f>C109</f>
        <v>3.7948717948717956</v>
      </c>
      <c r="D118" s="41">
        <f t="shared" ref="D118:E118" si="23">D109</f>
        <v>4.2336182336182269</v>
      </c>
      <c r="E118" s="41">
        <f t="shared" si="23"/>
        <v>3.8831908831908821</v>
      </c>
      <c r="F118" s="41"/>
      <c r="G118" s="41"/>
      <c r="H118" s="41"/>
      <c r="I118" s="34"/>
      <c r="J118" s="30"/>
      <c r="K118" s="7"/>
    </row>
    <row r="119" spans="1:11" s="22" customFormat="1" ht="15">
      <c r="A119" s="29"/>
      <c r="B119" s="40" t="s">
        <v>319</v>
      </c>
      <c r="C119" s="41">
        <f>C118/C103</f>
        <v>0.1405508072174739</v>
      </c>
      <c r="D119" s="41">
        <f t="shared" ref="D119:E119" si="24">D118/D103</f>
        <v>0.15680067531919359</v>
      </c>
      <c r="E119" s="41">
        <f t="shared" si="24"/>
        <v>0.14382188456262526</v>
      </c>
      <c r="F119" s="41"/>
      <c r="G119" s="33"/>
      <c r="H119" s="28"/>
      <c r="I119" s="34"/>
      <c r="J119" s="30"/>
      <c r="K119" s="7"/>
    </row>
    <row r="120" spans="1:11" s="22" customFormat="1" ht="15">
      <c r="A120" s="29"/>
      <c r="B120" s="40" t="s">
        <v>351</v>
      </c>
      <c r="C120" s="41">
        <f>SQRT(C119)</f>
        <v>0.37490106323865485</v>
      </c>
      <c r="D120" s="41">
        <f t="shared" ref="D120:E120" si="25">SQRT(D119)</f>
        <v>0.39598065018280071</v>
      </c>
      <c r="E120" s="41">
        <f t="shared" si="25"/>
        <v>0.37923855890801145</v>
      </c>
      <c r="F120" s="41"/>
      <c r="G120" s="33"/>
      <c r="H120" s="28"/>
      <c r="I120" s="34"/>
      <c r="J120" s="30"/>
      <c r="K120" s="7"/>
    </row>
    <row r="121" spans="1:11" s="22" customFormat="1" ht="14">
      <c r="A121" s="29"/>
      <c r="B121" s="40"/>
      <c r="C121" s="41"/>
      <c r="D121" s="41"/>
      <c r="E121" s="50"/>
      <c r="F121" s="30"/>
      <c r="G121" s="33"/>
      <c r="H121" s="28"/>
      <c r="I121" s="34"/>
      <c r="J121" s="30"/>
      <c r="K121" s="7"/>
    </row>
    <row r="122" spans="1:11" s="22" customFormat="1" ht="16">
      <c r="A122" s="29"/>
      <c r="B122" s="51" t="s">
        <v>352</v>
      </c>
      <c r="C122" s="41"/>
      <c r="D122" s="41"/>
      <c r="E122" s="50"/>
      <c r="F122" s="30"/>
      <c r="G122" s="33"/>
      <c r="H122" s="28"/>
      <c r="I122" s="34"/>
      <c r="J122" s="30"/>
      <c r="K122" s="7"/>
    </row>
    <row r="123" spans="1:11" s="22" customFormat="1" ht="14">
      <c r="A123" s="29"/>
      <c r="B123" s="40" t="s">
        <v>353</v>
      </c>
      <c r="C123" s="41">
        <f>F107-F105^2/F103</f>
        <v>457.18518518518522</v>
      </c>
      <c r="D123" s="41"/>
      <c r="E123" s="50"/>
      <c r="F123" s="30"/>
      <c r="G123" s="33"/>
      <c r="H123" s="28"/>
      <c r="I123" s="34"/>
      <c r="J123" s="30"/>
      <c r="K123" s="7"/>
    </row>
    <row r="124" spans="1:11" s="22" customFormat="1" ht="14">
      <c r="A124" s="29"/>
      <c r="B124" s="40" t="s">
        <v>233</v>
      </c>
      <c r="C124" s="41">
        <f>SUMSQ(C76:E102)-F107</f>
        <v>309.70370370370347</v>
      </c>
      <c r="D124" s="41"/>
      <c r="E124" s="50"/>
      <c r="F124" s="30"/>
      <c r="G124" s="33"/>
      <c r="H124" s="28"/>
      <c r="I124" s="34"/>
      <c r="J124" s="30"/>
      <c r="K124" s="7"/>
    </row>
    <row r="125" spans="1:11" s="22" customFormat="1" ht="14">
      <c r="A125" s="29"/>
      <c r="B125" s="40" t="s">
        <v>234</v>
      </c>
      <c r="C125" s="41">
        <f>C123+C124</f>
        <v>766.88888888888869</v>
      </c>
      <c r="D125" s="52" t="s">
        <v>235</v>
      </c>
      <c r="E125" s="50"/>
      <c r="F125" s="30"/>
      <c r="G125" s="33"/>
      <c r="H125" s="28"/>
      <c r="I125" s="34"/>
      <c r="J125" s="30"/>
      <c r="K125" s="7"/>
    </row>
    <row r="126" spans="1:11" s="22" customFormat="1" ht="14">
      <c r="A126" s="29"/>
      <c r="B126" s="40" t="s">
        <v>234</v>
      </c>
      <c r="C126" s="41">
        <f>SUMSQ(C76:E102)-F105^2/F103</f>
        <v>766.88888888888869</v>
      </c>
      <c r="D126" s="52" t="s">
        <v>236</v>
      </c>
      <c r="E126" s="50"/>
      <c r="F126" s="30"/>
      <c r="G126" s="33"/>
      <c r="H126" s="28"/>
      <c r="I126" s="34"/>
      <c r="J126" s="30"/>
      <c r="K126" s="7"/>
    </row>
    <row r="127" spans="1:11" s="22" customFormat="1" ht="14">
      <c r="A127" s="29"/>
      <c r="B127" s="40" t="s">
        <v>132</v>
      </c>
      <c r="C127" s="31">
        <f>C71-1</f>
        <v>2</v>
      </c>
      <c r="D127" s="53" t="s">
        <v>133</v>
      </c>
      <c r="E127" s="50"/>
      <c r="F127" s="30"/>
      <c r="G127" s="33"/>
      <c r="H127" s="28"/>
      <c r="I127" s="34"/>
      <c r="J127" s="30"/>
      <c r="K127" s="7"/>
    </row>
    <row r="128" spans="1:11" s="22" customFormat="1" ht="14">
      <c r="A128" s="29"/>
      <c r="B128" s="40" t="s">
        <v>134</v>
      </c>
      <c r="C128" s="31">
        <f>F103-C71</f>
        <v>78</v>
      </c>
      <c r="D128" s="53" t="s">
        <v>135</v>
      </c>
      <c r="E128" s="50"/>
      <c r="F128" s="30"/>
      <c r="G128" s="33"/>
      <c r="H128" s="28"/>
      <c r="I128" s="34"/>
      <c r="J128" s="30"/>
      <c r="K128" s="7"/>
    </row>
    <row r="129" spans="1:11" s="22" customFormat="1" ht="15" thickBot="1">
      <c r="A129" s="29"/>
      <c r="B129" s="40"/>
      <c r="C129" s="41"/>
      <c r="D129" s="41"/>
      <c r="E129" s="50"/>
      <c r="F129" s="30"/>
      <c r="G129" s="33"/>
      <c r="H129" s="28"/>
      <c r="I129" s="34"/>
      <c r="J129" s="30"/>
      <c r="K129" s="7"/>
    </row>
    <row r="130" spans="1:11" s="22" customFormat="1" ht="14">
      <c r="A130" s="29"/>
      <c r="B130" s="54" t="s">
        <v>136</v>
      </c>
      <c r="C130" s="55" t="s">
        <v>137</v>
      </c>
      <c r="D130" s="56">
        <v>0.05</v>
      </c>
      <c r="E130" s="57"/>
      <c r="F130" s="58"/>
      <c r="G130" s="59"/>
      <c r="H130" s="60"/>
      <c r="I130" s="34"/>
      <c r="J130" s="30"/>
      <c r="K130" s="7"/>
    </row>
    <row r="131" spans="1:11" s="22" customFormat="1" ht="14">
      <c r="A131" s="29"/>
      <c r="B131" s="61" t="s">
        <v>138</v>
      </c>
      <c r="C131" s="62" t="s">
        <v>293</v>
      </c>
      <c r="D131" s="62" t="s">
        <v>294</v>
      </c>
      <c r="E131" s="62" t="s">
        <v>295</v>
      </c>
      <c r="F131" s="62" t="s">
        <v>296</v>
      </c>
      <c r="G131" s="63" t="s">
        <v>297</v>
      </c>
      <c r="H131" s="64"/>
      <c r="I131" s="34"/>
      <c r="J131" s="30"/>
      <c r="K131" s="7"/>
    </row>
    <row r="132" spans="1:11" s="22" customFormat="1" ht="14">
      <c r="A132" s="29"/>
      <c r="B132" s="65" t="s">
        <v>298</v>
      </c>
      <c r="C132" s="40">
        <f>C127</f>
        <v>2</v>
      </c>
      <c r="D132" s="30">
        <f>C123</f>
        <v>457.18518518518522</v>
      </c>
      <c r="E132" s="30">
        <f>D132/C132</f>
        <v>228.59259259259261</v>
      </c>
      <c r="F132" s="30">
        <f>E132/E133</f>
        <v>57.571872757713514</v>
      </c>
      <c r="G132" s="30">
        <f>FINV(D130,C132,C133)</f>
        <v>3.1137922602848067</v>
      </c>
      <c r="H132" s="64" t="str">
        <f>IF(F132&gt;G132,"Reject H0", "Don't reject H0")</f>
        <v>Reject H0</v>
      </c>
      <c r="I132" s="34"/>
      <c r="J132" s="30"/>
      <c r="K132" s="7"/>
    </row>
    <row r="133" spans="1:11" s="22" customFormat="1" ht="14">
      <c r="A133" s="29"/>
      <c r="B133" s="66" t="s">
        <v>299</v>
      </c>
      <c r="C133" s="63">
        <f>C128</f>
        <v>78</v>
      </c>
      <c r="D133" s="62">
        <f>C124</f>
        <v>309.70370370370347</v>
      </c>
      <c r="E133" s="30">
        <f>D133/C133</f>
        <v>3.9705603038936341</v>
      </c>
      <c r="F133" s="30"/>
      <c r="G133" s="40"/>
      <c r="H133" s="64"/>
      <c r="I133" s="34"/>
      <c r="J133" s="30"/>
      <c r="K133" s="7"/>
    </row>
    <row r="134" spans="1:11" s="22" customFormat="1" ht="15" thickBot="1">
      <c r="A134" s="29"/>
      <c r="B134" s="67" t="s">
        <v>300</v>
      </c>
      <c r="C134" s="68">
        <f>C132+C133</f>
        <v>80</v>
      </c>
      <c r="D134" s="48">
        <f>D132+D133</f>
        <v>766.88888888888869</v>
      </c>
      <c r="E134" s="69"/>
      <c r="F134" s="69"/>
      <c r="G134" s="70"/>
      <c r="H134" s="71"/>
      <c r="I134" s="34"/>
      <c r="J134" s="30"/>
      <c r="K134" s="7"/>
    </row>
    <row r="135" spans="1:11" s="22" customFormat="1" ht="15" thickBot="1">
      <c r="A135" s="29"/>
      <c r="B135" s="40"/>
      <c r="C135" s="41"/>
      <c r="D135" s="41"/>
      <c r="E135" s="41"/>
      <c r="F135" s="41"/>
      <c r="G135" s="31"/>
      <c r="H135" s="28"/>
      <c r="I135" s="34"/>
      <c r="J135" s="30"/>
      <c r="K135" s="7"/>
    </row>
    <row r="136" spans="1:11" s="22" customFormat="1" ht="14">
      <c r="A136" s="29"/>
      <c r="B136" s="72"/>
      <c r="C136" s="73" t="s">
        <v>301</v>
      </c>
      <c r="D136" s="74">
        <f>SUMSQ(C106:E106)-SUM(C106:E106)^2/C71</f>
        <v>16.932784636488321</v>
      </c>
      <c r="E136" s="50"/>
      <c r="F136" s="30"/>
      <c r="G136" s="33"/>
      <c r="H136" s="28"/>
      <c r="I136" s="34"/>
      <c r="J136" s="30"/>
      <c r="K136" s="7"/>
    </row>
    <row r="137" spans="1:11" s="22" customFormat="1" ht="14">
      <c r="A137" s="29"/>
      <c r="B137" s="75"/>
      <c r="C137" s="40" t="s">
        <v>302</v>
      </c>
      <c r="D137" s="76">
        <f>C71-1</f>
        <v>2</v>
      </c>
      <c r="E137" s="50"/>
      <c r="F137" s="30"/>
      <c r="G137" s="33"/>
      <c r="H137" s="28"/>
      <c r="I137" s="34"/>
      <c r="J137" s="30"/>
      <c r="K137" s="7"/>
    </row>
    <row r="138" spans="1:11" s="22" customFormat="1" ht="15">
      <c r="A138" s="29"/>
      <c r="B138" s="75"/>
      <c r="C138" s="40" t="s">
        <v>303</v>
      </c>
      <c r="D138" s="77">
        <f>D136/D137</f>
        <v>8.4663923182441607</v>
      </c>
      <c r="E138" s="50"/>
      <c r="F138" s="30"/>
      <c r="G138" s="33"/>
      <c r="H138" s="28"/>
      <c r="I138" s="34"/>
      <c r="J138" s="30"/>
      <c r="K138" s="7"/>
    </row>
    <row r="139" spans="1:11" s="22" customFormat="1" ht="16" thickBot="1">
      <c r="A139" s="29"/>
      <c r="B139" s="78"/>
      <c r="C139" s="79" t="s">
        <v>304</v>
      </c>
      <c r="D139" s="80">
        <f>D138*C103</f>
        <v>228.59259259259233</v>
      </c>
      <c r="E139" s="50"/>
      <c r="F139" s="30"/>
      <c r="G139" s="33"/>
      <c r="H139" s="28"/>
      <c r="I139" s="34"/>
      <c r="J139" s="30"/>
      <c r="K139" s="7"/>
    </row>
    <row r="140" spans="1:11" s="22" customFormat="1" ht="14">
      <c r="A140" s="29"/>
      <c r="B140" s="40"/>
      <c r="C140" s="31"/>
      <c r="D140" s="53"/>
      <c r="E140" s="50"/>
      <c r="F140" s="30"/>
      <c r="G140" s="33"/>
      <c r="H140" s="28"/>
      <c r="I140" s="34"/>
      <c r="J140" s="30"/>
      <c r="K140" s="7"/>
    </row>
    <row r="141" spans="1:11" s="22" customFormat="1" ht="16">
      <c r="A141" s="29"/>
      <c r="B141" s="51" t="s">
        <v>155</v>
      </c>
      <c r="C141" s="41"/>
      <c r="D141" s="41"/>
      <c r="E141" s="50"/>
      <c r="F141" s="30"/>
      <c r="G141" s="33"/>
      <c r="H141" s="28"/>
      <c r="I141" s="34"/>
      <c r="J141" s="30"/>
      <c r="K141" s="7"/>
    </row>
    <row r="142" spans="1:11" s="22" customFormat="1" ht="14">
      <c r="A142" s="29"/>
      <c r="B142" s="52" t="s">
        <v>156</v>
      </c>
      <c r="C142" s="31"/>
      <c r="D142" s="41"/>
      <c r="E142" s="50"/>
      <c r="F142" s="30"/>
      <c r="G142" s="33"/>
      <c r="H142" s="28"/>
      <c r="I142" s="34"/>
      <c r="J142" s="30"/>
      <c r="K142" s="3"/>
    </row>
    <row r="143" spans="1:11" s="22" customFormat="1" ht="14">
      <c r="A143" s="29"/>
      <c r="B143" s="30"/>
      <c r="C143" s="87" t="s">
        <v>359</v>
      </c>
      <c r="D143" s="26" t="s">
        <v>360</v>
      </c>
      <c r="E143" s="26" t="s">
        <v>361</v>
      </c>
      <c r="F143" s="30"/>
      <c r="G143" s="33"/>
      <c r="H143" s="28"/>
      <c r="I143" s="34"/>
      <c r="J143" s="30"/>
      <c r="K143" s="3"/>
    </row>
    <row r="144" spans="1:11" s="22" customFormat="1" ht="14">
      <c r="A144" s="29"/>
      <c r="B144" s="30" t="s">
        <v>157</v>
      </c>
      <c r="C144" s="81">
        <v>0.95</v>
      </c>
      <c r="D144" s="81">
        <v>0.95</v>
      </c>
      <c r="E144" s="81">
        <v>0.95</v>
      </c>
      <c r="F144" s="30"/>
      <c r="G144" s="33"/>
      <c r="H144" s="28"/>
      <c r="I144" s="34"/>
      <c r="J144" s="30"/>
      <c r="K144" s="3"/>
    </row>
    <row r="145" spans="1:11" s="22" customFormat="1" ht="14">
      <c r="A145" s="29"/>
      <c r="B145" s="30" t="s">
        <v>158</v>
      </c>
      <c r="C145" s="41">
        <f>TINV(1-C144,C133)</f>
        <v>1.9908470688116877</v>
      </c>
      <c r="D145" s="41">
        <f>TINV(1-D144,C133)</f>
        <v>1.9908470688116877</v>
      </c>
      <c r="E145" s="41">
        <f>TINV(1-E144,C133)</f>
        <v>1.9908470688116877</v>
      </c>
      <c r="F145" s="30"/>
      <c r="G145" s="33"/>
      <c r="H145" s="28"/>
      <c r="I145" s="34"/>
      <c r="J145" s="30"/>
      <c r="K145" s="3"/>
    </row>
    <row r="146" spans="1:11" s="22" customFormat="1" ht="15" thickBot="1">
      <c r="A146" s="29"/>
      <c r="B146" s="30" t="s">
        <v>159</v>
      </c>
      <c r="C146" s="41">
        <f>SQRT($E133/C103)</f>
        <v>0.38348114560314117</v>
      </c>
      <c r="D146" s="41">
        <f>SQRT($E133/D103)</f>
        <v>0.38348114560314117</v>
      </c>
      <c r="E146" s="41">
        <f>SQRT($E133/E103)</f>
        <v>0.38348114560314117</v>
      </c>
      <c r="F146" s="30"/>
      <c r="G146" s="33"/>
      <c r="H146" s="28"/>
      <c r="I146" s="34"/>
      <c r="J146" s="30"/>
      <c r="K146" s="3"/>
    </row>
    <row r="147" spans="1:11" s="22" customFormat="1" ht="15">
      <c r="A147" s="29"/>
      <c r="B147" s="82" t="s">
        <v>322</v>
      </c>
      <c r="C147" s="83">
        <f>C106</f>
        <v>4.1111111111111107</v>
      </c>
      <c r="D147" s="83">
        <f>D106</f>
        <v>9.8148148148148149</v>
      </c>
      <c r="E147" s="84">
        <f>E106</f>
        <v>5.9629629629629628</v>
      </c>
      <c r="F147" s="40"/>
      <c r="G147" s="85"/>
      <c r="H147" s="28"/>
      <c r="I147" s="34"/>
      <c r="J147" s="40"/>
      <c r="K147" s="7"/>
    </row>
    <row r="148" spans="1:11" s="22" customFormat="1" ht="15" thickBot="1">
      <c r="A148" s="29"/>
      <c r="B148" s="78" t="s">
        <v>323</v>
      </c>
      <c r="C148" s="48">
        <f>C146*C145</f>
        <v>0.76345231466856167</v>
      </c>
      <c r="D148" s="48">
        <f t="shared" ref="D148:E148" si="26">D146*D145</f>
        <v>0.76345231466856167</v>
      </c>
      <c r="E148" s="49">
        <f t="shared" si="26"/>
        <v>0.76345231466856167</v>
      </c>
      <c r="F148" s="40"/>
      <c r="G148" s="85"/>
      <c r="H148" s="28"/>
      <c r="I148" s="34"/>
      <c r="J148" s="40"/>
      <c r="K148" s="7"/>
    </row>
    <row r="149" spans="1:11" s="22" customFormat="1" ht="14">
      <c r="A149" s="29"/>
      <c r="B149" s="40" t="s">
        <v>324</v>
      </c>
      <c r="C149" s="41">
        <f>C147+C148</f>
        <v>4.8745634257796722</v>
      </c>
      <c r="D149" s="41">
        <f>D147+D148</f>
        <v>10.578267129483377</v>
      </c>
      <c r="E149" s="41">
        <f>E147+E148</f>
        <v>6.7264152776315242</v>
      </c>
      <c r="F149" s="40"/>
      <c r="G149" s="85"/>
      <c r="H149" s="28"/>
      <c r="I149" s="34"/>
      <c r="J149" s="40"/>
      <c r="K149" s="7"/>
    </row>
    <row r="150" spans="1:11" s="22" customFormat="1" ht="14">
      <c r="A150" s="29"/>
      <c r="B150" s="40" t="s">
        <v>325</v>
      </c>
      <c r="C150" s="41">
        <f>C147-C148</f>
        <v>3.3476587964425493</v>
      </c>
      <c r="D150" s="41">
        <f>D147-D148</f>
        <v>9.0513625001462525</v>
      </c>
      <c r="E150" s="41">
        <f>E147-E148</f>
        <v>5.1995106482944013</v>
      </c>
      <c r="F150" s="40"/>
      <c r="G150" s="85"/>
      <c r="H150" s="28"/>
      <c r="I150" s="34"/>
      <c r="J150" s="40"/>
      <c r="K150" s="7"/>
    </row>
    <row r="151" spans="1:11" s="22" customFormat="1" ht="14">
      <c r="A151" s="29"/>
      <c r="B151" s="40"/>
      <c r="C151" s="86"/>
      <c r="D151" s="41"/>
      <c r="E151" s="50"/>
      <c r="F151" s="40"/>
      <c r="G151" s="85"/>
      <c r="H151" s="28"/>
      <c r="I151" s="34"/>
      <c r="J151" s="40"/>
      <c r="K151" s="7"/>
    </row>
    <row r="152" spans="1:11" s="22" customFormat="1" ht="14">
      <c r="A152" s="29"/>
      <c r="B152" s="52" t="s">
        <v>326</v>
      </c>
      <c r="C152" s="28"/>
      <c r="D152" s="28"/>
      <c r="E152" s="28"/>
      <c r="F152" s="28"/>
      <c r="G152" s="28"/>
      <c r="H152" s="28"/>
      <c r="I152" s="34"/>
      <c r="J152" s="28"/>
    </row>
    <row r="153" spans="1:11" s="22" customFormat="1" ht="14">
      <c r="A153" s="29"/>
      <c r="B153" s="30"/>
      <c r="C153" s="87" t="s">
        <v>359</v>
      </c>
      <c r="D153" s="26" t="s">
        <v>360</v>
      </c>
      <c r="E153" s="26" t="s">
        <v>361</v>
      </c>
      <c r="F153" s="30"/>
      <c r="G153" s="33"/>
      <c r="H153" s="28"/>
      <c r="I153" s="34"/>
      <c r="J153" s="30"/>
      <c r="K153" s="3"/>
    </row>
    <row r="154" spans="1:11" s="22" customFormat="1" ht="14">
      <c r="A154" s="29"/>
      <c r="B154" s="30" t="s">
        <v>157</v>
      </c>
      <c r="C154" s="81">
        <f>C144</f>
        <v>0.95</v>
      </c>
      <c r="D154" s="81">
        <f t="shared" ref="D154:E154" si="27">D144</f>
        <v>0.95</v>
      </c>
      <c r="E154" s="81">
        <f t="shared" si="27"/>
        <v>0.95</v>
      </c>
      <c r="F154" s="30"/>
      <c r="G154" s="33"/>
      <c r="H154" s="28"/>
      <c r="I154" s="34"/>
      <c r="J154" s="30"/>
      <c r="K154" s="3"/>
    </row>
    <row r="155" spans="1:11" s="22" customFormat="1" ht="14">
      <c r="A155" s="29"/>
      <c r="B155" s="30" t="s">
        <v>158</v>
      </c>
      <c r="C155" s="41">
        <f>TINV(1-C154,C104)</f>
        <v>2.0555294386428731</v>
      </c>
      <c r="D155" s="41">
        <f>TINV(1-D154,D104)</f>
        <v>2.0555294386428731</v>
      </c>
      <c r="E155" s="41">
        <f>TINV(1-E154,E104)</f>
        <v>2.0555294386428731</v>
      </c>
      <c r="F155" s="30"/>
      <c r="G155" s="33"/>
      <c r="H155" s="28"/>
      <c r="I155" s="34"/>
      <c r="J155" s="30"/>
      <c r="K155" s="3"/>
    </row>
    <row r="156" spans="1:11" s="22" customFormat="1" ht="15" thickBot="1">
      <c r="A156" s="29"/>
      <c r="B156" s="30" t="s">
        <v>159</v>
      </c>
      <c r="C156" s="41">
        <f>C120</f>
        <v>0.37490106323865485</v>
      </c>
      <c r="D156" s="41">
        <f t="shared" ref="D156:E156" si="28">D120</f>
        <v>0.39598065018280071</v>
      </c>
      <c r="E156" s="41">
        <f t="shared" si="28"/>
        <v>0.37923855890801145</v>
      </c>
      <c r="F156" s="30"/>
      <c r="G156" s="33"/>
      <c r="H156" s="28"/>
      <c r="I156" s="34"/>
      <c r="J156" s="30"/>
      <c r="K156" s="3"/>
    </row>
    <row r="157" spans="1:11" s="22" customFormat="1" ht="15">
      <c r="A157" s="29"/>
      <c r="B157" s="82" t="s">
        <v>322</v>
      </c>
      <c r="C157" s="45">
        <f>C106</f>
        <v>4.1111111111111107</v>
      </c>
      <c r="D157" s="45">
        <f>D106</f>
        <v>9.8148148148148149</v>
      </c>
      <c r="E157" s="46">
        <f>E106</f>
        <v>5.9629629629629628</v>
      </c>
      <c r="F157" s="40"/>
      <c r="G157" s="85"/>
      <c r="H157" s="28"/>
      <c r="I157" s="34"/>
      <c r="J157" s="40"/>
      <c r="K157" s="7"/>
    </row>
    <row r="158" spans="1:11" s="22" customFormat="1" ht="15" thickBot="1">
      <c r="A158" s="29"/>
      <c r="B158" s="78" t="s">
        <v>323</v>
      </c>
      <c r="C158" s="48">
        <f>C156*C155</f>
        <v>0.77062017206556843</v>
      </c>
      <c r="D158" s="48">
        <f t="shared" ref="D158:E158" si="29">D156*D155</f>
        <v>0.81394988358369225</v>
      </c>
      <c r="E158" s="49">
        <f t="shared" si="29"/>
        <v>0.77953602210391693</v>
      </c>
      <c r="F158" s="40"/>
      <c r="G158" s="85"/>
      <c r="H158" s="28"/>
      <c r="I158" s="34"/>
      <c r="J158" s="40"/>
      <c r="K158" s="7"/>
    </row>
    <row r="159" spans="1:11" s="22" customFormat="1" ht="14">
      <c r="A159" s="29"/>
      <c r="B159" s="40" t="s">
        <v>324</v>
      </c>
      <c r="C159" s="41">
        <f>C157+C158</f>
        <v>4.8817312831766788</v>
      </c>
      <c r="D159" s="41">
        <f>D157+D158</f>
        <v>10.628764698398507</v>
      </c>
      <c r="E159" s="41">
        <f>E157+E158</f>
        <v>6.7424989850668799</v>
      </c>
      <c r="F159" s="40"/>
      <c r="G159" s="85"/>
      <c r="H159" s="28"/>
      <c r="I159" s="34"/>
      <c r="J159" s="40"/>
      <c r="K159" s="7"/>
    </row>
    <row r="160" spans="1:11" s="22" customFormat="1" ht="14">
      <c r="A160" s="29"/>
      <c r="B160" s="40" t="s">
        <v>325</v>
      </c>
      <c r="C160" s="41">
        <f>C157-C158</f>
        <v>3.3404909390455422</v>
      </c>
      <c r="D160" s="41">
        <f>D157-D158</f>
        <v>9.0008649312311224</v>
      </c>
      <c r="E160" s="41">
        <f>E157-E158</f>
        <v>5.1834269408590457</v>
      </c>
      <c r="F160" s="40"/>
      <c r="G160" s="85"/>
      <c r="H160" s="28"/>
      <c r="I160" s="34"/>
      <c r="J160" s="40"/>
      <c r="K160" s="7"/>
    </row>
    <row r="161" spans="1:11" s="22" customFormat="1" ht="14">
      <c r="A161" s="29"/>
      <c r="K161" s="7"/>
    </row>
    <row r="162" spans="1:11" s="22" customFormat="1" ht="29" customHeight="1">
      <c r="A162" s="29"/>
      <c r="B162" s="148" t="s">
        <v>320</v>
      </c>
      <c r="C162" s="148"/>
      <c r="D162" s="148"/>
      <c r="E162" s="148"/>
      <c r="F162" s="148"/>
      <c r="G162" s="148"/>
      <c r="H162" s="148"/>
      <c r="I162" s="148"/>
      <c r="J162" s="148"/>
      <c r="K162" s="7"/>
    </row>
    <row r="163" spans="1:11" s="22" customFormat="1" ht="14">
      <c r="A163" s="29"/>
      <c r="K163" s="7"/>
    </row>
    <row r="164" spans="1:11" s="22" customFormat="1" ht="14">
      <c r="A164" s="29"/>
      <c r="B164" s="7"/>
      <c r="I164" s="89"/>
    </row>
    <row r="165" spans="1:11" s="22" customFormat="1" ht="14">
      <c r="A165" s="29"/>
      <c r="C165" s="88"/>
      <c r="E165" s="89"/>
      <c r="G165" s="88"/>
      <c r="I165" s="89"/>
      <c r="K165" s="88"/>
    </row>
    <row r="166" spans="1:11" s="7" customFormat="1" ht="14">
      <c r="A166" s="4" t="s">
        <v>321</v>
      </c>
      <c r="B166" s="143" t="s">
        <v>367</v>
      </c>
      <c r="C166" s="143"/>
      <c r="D166" s="5"/>
      <c r="E166" s="5"/>
      <c r="F166" s="90"/>
      <c r="G166" s="90"/>
      <c r="H166" s="90"/>
      <c r="I166" s="90"/>
      <c r="J166" s="90"/>
    </row>
    <row r="167" spans="1:11" s="7" customFormat="1" ht="14">
      <c r="A167" s="4"/>
      <c r="B167" s="8" t="s">
        <v>368</v>
      </c>
      <c r="C167" s="9">
        <v>3</v>
      </c>
      <c r="D167" s="5"/>
      <c r="E167" s="5"/>
      <c r="F167" s="90"/>
      <c r="G167" s="90"/>
      <c r="H167" s="90"/>
      <c r="I167" s="90"/>
      <c r="J167" s="90"/>
    </row>
    <row r="168" spans="1:11" s="14" customFormat="1" ht="16">
      <c r="A168" s="10"/>
      <c r="B168" s="11" t="s">
        <v>357</v>
      </c>
      <c r="C168" s="12">
        <v>5</v>
      </c>
      <c r="D168" s="12">
        <v>3</v>
      </c>
      <c r="E168" s="12">
        <v>6</v>
      </c>
      <c r="F168" s="91"/>
      <c r="G168" s="91"/>
      <c r="H168" s="91"/>
      <c r="I168" s="91"/>
      <c r="J168" s="91"/>
    </row>
    <row r="169" spans="1:11" s="14" customFormat="1" ht="16">
      <c r="A169" s="10"/>
      <c r="B169" s="11" t="s">
        <v>358</v>
      </c>
      <c r="C169" s="15">
        <v>1.5</v>
      </c>
      <c r="D169" s="15">
        <v>1.5</v>
      </c>
      <c r="E169" s="15">
        <v>1.5</v>
      </c>
      <c r="F169" s="91"/>
      <c r="G169" s="91"/>
      <c r="H169" s="91"/>
      <c r="I169" s="91"/>
      <c r="J169" s="91"/>
    </row>
    <row r="170" spans="1:11" s="7" customFormat="1" ht="14">
      <c r="A170" s="4"/>
      <c r="B170" s="96"/>
      <c r="C170" s="144" t="s">
        <v>392</v>
      </c>
      <c r="D170" s="144"/>
      <c r="E170" s="144"/>
      <c r="F170" s="97"/>
      <c r="G170" s="97"/>
      <c r="H170" s="98"/>
      <c r="I170" s="98"/>
      <c r="J170" s="98"/>
    </row>
    <row r="171" spans="1:11" s="22" customFormat="1" ht="14">
      <c r="A171" s="19"/>
      <c r="B171" s="99"/>
      <c r="C171" s="131" t="s">
        <v>393</v>
      </c>
      <c r="D171" s="131" t="s">
        <v>394</v>
      </c>
      <c r="E171" s="131" t="s">
        <v>395</v>
      </c>
      <c r="F171" s="100"/>
      <c r="G171" s="100"/>
      <c r="H171" s="100"/>
      <c r="I171" s="100"/>
      <c r="J171" s="100"/>
    </row>
    <row r="172" spans="1:11" s="22" customFormat="1" ht="14">
      <c r="A172" s="23"/>
      <c r="B172" s="99"/>
      <c r="C172" s="129">
        <v>5</v>
      </c>
      <c r="D172" s="129">
        <v>4</v>
      </c>
      <c r="E172" s="129">
        <v>6</v>
      </c>
      <c r="F172" s="100"/>
      <c r="G172" s="100"/>
      <c r="H172" s="100"/>
      <c r="I172" s="100"/>
      <c r="J172" s="100"/>
    </row>
    <row r="173" spans="1:11" s="22" customFormat="1" ht="14">
      <c r="A173" s="24"/>
      <c r="B173" s="99"/>
      <c r="C173" s="129">
        <v>4</v>
      </c>
      <c r="D173" s="129">
        <v>3</v>
      </c>
      <c r="E173" s="129">
        <v>6</v>
      </c>
      <c r="F173" s="100"/>
      <c r="G173" s="100"/>
      <c r="H173" s="100"/>
      <c r="I173" s="100"/>
      <c r="J173" s="100"/>
    </row>
    <row r="174" spans="1:11" s="22" customFormat="1" ht="14">
      <c r="A174" s="24"/>
      <c r="B174" s="99"/>
      <c r="C174" s="129">
        <v>4</v>
      </c>
      <c r="D174" s="129">
        <v>1</v>
      </c>
      <c r="E174" s="129">
        <v>7</v>
      </c>
      <c r="F174" s="100"/>
      <c r="G174" s="100"/>
      <c r="H174" s="100"/>
      <c r="I174" s="100"/>
      <c r="J174" s="100"/>
    </row>
    <row r="175" spans="1:11" s="22" customFormat="1" ht="14">
      <c r="A175" s="23"/>
      <c r="B175" s="99"/>
      <c r="C175" s="129">
        <v>7</v>
      </c>
      <c r="D175" s="129">
        <v>3</v>
      </c>
      <c r="E175" s="129">
        <v>6</v>
      </c>
      <c r="F175" s="100"/>
      <c r="G175" s="100"/>
      <c r="H175" s="100"/>
      <c r="I175" s="100"/>
      <c r="J175" s="100"/>
    </row>
    <row r="176" spans="1:11" s="22" customFormat="1" ht="14">
      <c r="A176" s="23"/>
      <c r="B176" s="99"/>
      <c r="C176" s="129">
        <v>7</v>
      </c>
      <c r="D176" s="129">
        <v>2</v>
      </c>
      <c r="E176" s="129">
        <v>4</v>
      </c>
      <c r="F176" s="100"/>
      <c r="G176" s="100"/>
      <c r="H176" s="100"/>
      <c r="I176" s="100"/>
      <c r="J176" s="100"/>
    </row>
    <row r="177" spans="1:11" s="22" customFormat="1" ht="14">
      <c r="A177" s="24"/>
      <c r="B177" s="99"/>
      <c r="C177" s="129">
        <v>3</v>
      </c>
      <c r="D177" s="129">
        <v>1</v>
      </c>
      <c r="E177" s="129">
        <v>7</v>
      </c>
      <c r="F177" s="100"/>
      <c r="G177" s="100"/>
      <c r="H177" s="100"/>
      <c r="I177" s="100"/>
      <c r="J177" s="100"/>
    </row>
    <row r="178" spans="1:11" s="22" customFormat="1" ht="14">
      <c r="A178" s="24"/>
      <c r="B178" s="101"/>
      <c r="C178" s="130">
        <v>6</v>
      </c>
      <c r="D178" s="130">
        <v>4</v>
      </c>
      <c r="E178" s="130">
        <v>8</v>
      </c>
      <c r="F178" s="26" t="s">
        <v>362</v>
      </c>
      <c r="G178" s="27" t="s">
        <v>363</v>
      </c>
      <c r="H178" s="27"/>
      <c r="I178" s="28"/>
      <c r="J178" s="28"/>
    </row>
    <row r="179" spans="1:11" s="22" customFormat="1" ht="15">
      <c r="A179" s="29"/>
      <c r="B179" s="30" t="s">
        <v>364</v>
      </c>
      <c r="C179" s="31">
        <f>COUNT(C172:C178)</f>
        <v>7</v>
      </c>
      <c r="D179" s="31">
        <f t="shared" ref="D179:E179" si="30">COUNT(D172:D178)</f>
        <v>7</v>
      </c>
      <c r="E179" s="31">
        <f t="shared" si="30"/>
        <v>7</v>
      </c>
      <c r="F179" s="31">
        <f>SUM(C179:E179)</f>
        <v>21</v>
      </c>
      <c r="G179" s="33" t="s">
        <v>365</v>
      </c>
      <c r="H179" s="28"/>
      <c r="I179" s="34"/>
      <c r="J179" s="30"/>
      <c r="K179" s="3"/>
    </row>
    <row r="180" spans="1:11" s="22" customFormat="1" ht="15">
      <c r="A180" s="29"/>
      <c r="B180" s="30" t="s">
        <v>369</v>
      </c>
      <c r="C180" s="31">
        <f>C179-1</f>
        <v>6</v>
      </c>
      <c r="D180" s="31">
        <f t="shared" ref="D180:E180" si="31">D179-1</f>
        <v>6</v>
      </c>
      <c r="E180" s="31">
        <f t="shared" si="31"/>
        <v>6</v>
      </c>
      <c r="F180" s="31">
        <f>SUM(C180:E180)</f>
        <v>18</v>
      </c>
      <c r="G180" s="33" t="s">
        <v>280</v>
      </c>
      <c r="H180" s="28"/>
      <c r="I180" s="34"/>
      <c r="J180" s="30"/>
      <c r="K180" s="3"/>
    </row>
    <row r="181" spans="1:11" s="22" customFormat="1" ht="15">
      <c r="A181" s="29"/>
      <c r="B181" s="30" t="s">
        <v>281</v>
      </c>
      <c r="C181" s="35">
        <f>SUM(C172:C178)</f>
        <v>36</v>
      </c>
      <c r="D181" s="35">
        <f t="shared" ref="D181:E181" si="32">SUM(D172:D178)</f>
        <v>18</v>
      </c>
      <c r="E181" s="35">
        <f t="shared" si="32"/>
        <v>44</v>
      </c>
      <c r="F181" s="35">
        <f>SUM(C181:E181)</f>
        <v>98</v>
      </c>
      <c r="G181" s="33" t="s">
        <v>375</v>
      </c>
      <c r="H181" s="28"/>
      <c r="I181" s="34"/>
      <c r="J181" s="30"/>
      <c r="K181" s="7"/>
    </row>
    <row r="182" spans="1:11" s="22" customFormat="1" ht="15">
      <c r="A182" s="29"/>
      <c r="B182" s="30" t="s">
        <v>322</v>
      </c>
      <c r="C182" s="35">
        <f>C181/C179</f>
        <v>5.1428571428571432</v>
      </c>
      <c r="D182" s="35">
        <f t="shared" ref="D182:E182" si="33">D181/D179</f>
        <v>2.5714285714285716</v>
      </c>
      <c r="E182" s="35">
        <f t="shared" si="33"/>
        <v>6.2857142857142856</v>
      </c>
      <c r="F182" s="35">
        <f>F181/F179</f>
        <v>4.666666666666667</v>
      </c>
      <c r="G182" s="33" t="s">
        <v>377</v>
      </c>
      <c r="H182" s="28"/>
      <c r="I182" s="34"/>
      <c r="J182" s="30"/>
      <c r="K182" s="7"/>
    </row>
    <row r="183" spans="1:11" s="22" customFormat="1" ht="15">
      <c r="A183" s="29"/>
      <c r="B183" s="30" t="s">
        <v>282</v>
      </c>
      <c r="C183" s="35">
        <f>C181^2/C179</f>
        <v>185.14285714285714</v>
      </c>
      <c r="D183" s="35">
        <f t="shared" ref="D183:E183" si="34">D181^2/D179</f>
        <v>46.285714285714285</v>
      </c>
      <c r="E183" s="35">
        <f t="shared" si="34"/>
        <v>276.57142857142856</v>
      </c>
      <c r="F183" s="35">
        <f>SUM(C183:E183)</f>
        <v>508</v>
      </c>
      <c r="G183" s="37" t="s">
        <v>379</v>
      </c>
      <c r="H183" s="28"/>
      <c r="I183" s="34"/>
      <c r="J183" s="30"/>
      <c r="K183" s="7"/>
    </row>
    <row r="184" spans="1:11" s="22" customFormat="1" ht="15">
      <c r="A184" s="29"/>
      <c r="B184" s="38" t="s">
        <v>285</v>
      </c>
      <c r="C184" s="35">
        <f>SUMSQ(C172:C178)-C181^2/C179</f>
        <v>14.857142857142861</v>
      </c>
      <c r="D184" s="35">
        <f t="shared" ref="D184:E184" si="35">SUMSQ(D172:D178)-D181^2/D179</f>
        <v>9.7142857142857153</v>
      </c>
      <c r="E184" s="35">
        <f t="shared" si="35"/>
        <v>9.4285714285714448</v>
      </c>
      <c r="F184" s="35">
        <f>SUM(C184:E184)</f>
        <v>34.000000000000021</v>
      </c>
      <c r="G184" s="33" t="s">
        <v>286</v>
      </c>
      <c r="H184" s="28"/>
      <c r="I184" s="34"/>
      <c r="J184" s="39"/>
      <c r="K184" s="7"/>
    </row>
    <row r="185" spans="1:11" s="22" customFormat="1" ht="15">
      <c r="A185" s="29"/>
      <c r="B185" s="40" t="s">
        <v>283</v>
      </c>
      <c r="C185" s="41">
        <f>C184/C180</f>
        <v>2.4761904761904767</v>
      </c>
      <c r="D185" s="41">
        <f t="shared" ref="D185:E185" si="36">D184/D180</f>
        <v>1.6190476190476193</v>
      </c>
      <c r="E185" s="41">
        <f t="shared" si="36"/>
        <v>1.5714285714285741</v>
      </c>
      <c r="F185" s="41">
        <f>F184/F180</f>
        <v>1.8888888888888902</v>
      </c>
      <c r="G185" s="33" t="s">
        <v>284</v>
      </c>
      <c r="H185" s="28"/>
      <c r="I185" s="34"/>
      <c r="J185" s="43"/>
    </row>
    <row r="186" spans="1:11" s="22" customFormat="1" ht="15">
      <c r="A186" s="29"/>
      <c r="B186" s="40" t="s">
        <v>128</v>
      </c>
      <c r="C186" s="41">
        <f>SQRT(C185)</f>
        <v>1.5735915849388864</v>
      </c>
      <c r="D186" s="41">
        <f t="shared" ref="D186:E186" si="37">SQRT(D185)</f>
        <v>1.2724180205607036</v>
      </c>
      <c r="E186" s="41">
        <f t="shared" si="37"/>
        <v>1.2535663410560185</v>
      </c>
      <c r="F186" s="41"/>
      <c r="G186" s="33"/>
      <c r="H186" s="28"/>
      <c r="I186" s="34"/>
      <c r="J186" s="43"/>
    </row>
    <row r="187" spans="1:11" s="22" customFormat="1" ht="15">
      <c r="A187" s="29"/>
      <c r="B187" s="40" t="s">
        <v>129</v>
      </c>
      <c r="C187" s="41">
        <f>C180/$F180</f>
        <v>0.33333333333333331</v>
      </c>
      <c r="D187" s="41">
        <f t="shared" ref="D187:E187" si="38">D180/$F180</f>
        <v>0.33333333333333331</v>
      </c>
      <c r="E187" s="41">
        <f t="shared" si="38"/>
        <v>0.33333333333333331</v>
      </c>
      <c r="F187" s="41">
        <f>SUM(C187:E187)</f>
        <v>1</v>
      </c>
      <c r="G187" s="33" t="s">
        <v>291</v>
      </c>
      <c r="H187" s="28"/>
      <c r="I187" s="34"/>
      <c r="J187" s="43"/>
    </row>
    <row r="188" spans="1:11" s="22" customFormat="1" ht="15">
      <c r="A188" s="29"/>
      <c r="B188" s="40" t="s">
        <v>292</v>
      </c>
      <c r="C188" s="41">
        <f>C187*C185</f>
        <v>0.82539682539682557</v>
      </c>
      <c r="D188" s="41">
        <f t="shared" ref="D188:E188" si="39">D187*D185</f>
        <v>0.53968253968253976</v>
      </c>
      <c r="E188" s="41">
        <f t="shared" si="39"/>
        <v>0.52380952380952461</v>
      </c>
      <c r="F188" s="41">
        <f>SUM(C188:E188)</f>
        <v>1.8888888888888899</v>
      </c>
      <c r="G188" s="33" t="s">
        <v>380</v>
      </c>
      <c r="H188" s="28"/>
      <c r="I188" s="34"/>
      <c r="J188" s="43"/>
    </row>
    <row r="189" spans="1:11" s="22" customFormat="1" ht="14">
      <c r="A189" s="29"/>
      <c r="B189" s="40"/>
      <c r="C189" s="41"/>
      <c r="D189" s="41"/>
      <c r="E189" s="41"/>
      <c r="F189" s="41"/>
      <c r="G189" s="33"/>
      <c r="H189" s="28"/>
      <c r="I189" s="34"/>
      <c r="J189" s="43"/>
    </row>
    <row r="190" spans="1:11" s="22" customFormat="1" ht="14">
      <c r="A190" s="29"/>
      <c r="B190" s="33" t="s">
        <v>383</v>
      </c>
      <c r="C190" s="41"/>
      <c r="D190" s="41"/>
      <c r="E190" s="41"/>
      <c r="F190" s="41"/>
      <c r="G190" s="33"/>
      <c r="H190" s="28"/>
      <c r="I190" s="34"/>
      <c r="J190" s="43"/>
    </row>
    <row r="191" spans="1:11" s="22" customFormat="1" ht="15">
      <c r="A191" s="29"/>
      <c r="B191" s="40" t="s">
        <v>384</v>
      </c>
      <c r="C191" s="41">
        <f>C185</f>
        <v>2.4761904761904767</v>
      </c>
      <c r="D191" s="41">
        <f t="shared" ref="D191:E191" si="40">D185</f>
        <v>1.6190476190476193</v>
      </c>
      <c r="E191" s="41">
        <f t="shared" si="40"/>
        <v>1.5714285714285741</v>
      </c>
      <c r="F191" s="41"/>
      <c r="G191" s="33"/>
      <c r="H191" s="28"/>
      <c r="I191" s="34"/>
      <c r="J191" s="30"/>
      <c r="K191" s="7"/>
    </row>
    <row r="192" spans="1:11" s="22" customFormat="1" ht="15">
      <c r="A192" s="29"/>
      <c r="B192" s="40" t="s">
        <v>385</v>
      </c>
      <c r="C192" s="41">
        <f>C191/C179</f>
        <v>0.35374149659863952</v>
      </c>
      <c r="D192" s="41">
        <f t="shared" ref="D192:E192" si="41">D191/D179</f>
        <v>0.23129251700680276</v>
      </c>
      <c r="E192" s="41">
        <f t="shared" si="41"/>
        <v>0.22448979591836773</v>
      </c>
      <c r="F192" s="41"/>
      <c r="G192" s="33"/>
      <c r="H192" s="28"/>
      <c r="I192" s="34"/>
      <c r="J192" s="30"/>
      <c r="K192" s="7"/>
    </row>
    <row r="193" spans="1:11" s="22" customFormat="1" ht="15">
      <c r="A193" s="29"/>
      <c r="B193" s="40" t="s">
        <v>351</v>
      </c>
      <c r="C193" s="41">
        <f>SQRT(C192)</f>
        <v>0.5947617141331808</v>
      </c>
      <c r="D193" s="41">
        <f t="shared" ref="D193:E193" si="42">SQRT(D192)</f>
        <v>0.48092880658867043</v>
      </c>
      <c r="E193" s="41">
        <f t="shared" si="42"/>
        <v>0.47380354147934323</v>
      </c>
      <c r="F193" s="41"/>
      <c r="G193" s="33"/>
      <c r="H193" s="28"/>
      <c r="I193" s="34"/>
      <c r="J193" s="30"/>
      <c r="K193" s="7"/>
    </row>
    <row r="194" spans="1:11" s="22" customFormat="1" ht="14">
      <c r="A194" s="29"/>
      <c r="B194" s="40"/>
      <c r="C194" s="41"/>
      <c r="D194" s="41"/>
      <c r="E194" s="41"/>
      <c r="F194" s="41"/>
      <c r="G194" s="33"/>
      <c r="H194" s="28"/>
      <c r="I194" s="34"/>
      <c r="J194" s="30"/>
      <c r="K194" s="7"/>
    </row>
    <row r="195" spans="1:11" s="22" customFormat="1" ht="14">
      <c r="A195" s="29"/>
      <c r="B195" s="40"/>
      <c r="C195" s="41"/>
      <c r="D195" s="41"/>
      <c r="E195" s="41"/>
      <c r="F195" s="41"/>
      <c r="G195" s="33"/>
      <c r="H195" s="28"/>
      <c r="I195" s="34"/>
      <c r="J195" s="30"/>
      <c r="K195" s="7"/>
    </row>
    <row r="196" spans="1:11" s="22" customFormat="1" ht="14">
      <c r="A196" s="29"/>
      <c r="B196" s="40"/>
      <c r="C196" s="41"/>
      <c r="D196" s="41"/>
      <c r="E196" s="41"/>
      <c r="F196" s="41"/>
      <c r="G196" s="33"/>
      <c r="H196" s="28"/>
      <c r="I196" s="34"/>
      <c r="J196" s="30"/>
      <c r="K196" s="7"/>
    </row>
    <row r="197" spans="1:11" s="22" customFormat="1" ht="14">
      <c r="A197" s="29"/>
      <c r="B197" s="40"/>
      <c r="C197" s="41"/>
      <c r="D197" s="41"/>
      <c r="E197" s="50"/>
      <c r="F197" s="30"/>
      <c r="G197" s="33"/>
      <c r="H197" s="28"/>
      <c r="I197" s="34"/>
      <c r="J197" s="30"/>
      <c r="K197" s="7"/>
    </row>
    <row r="198" spans="1:11" s="22" customFormat="1" ht="16">
      <c r="A198" s="29"/>
      <c r="B198" s="51" t="s">
        <v>352</v>
      </c>
      <c r="C198" s="41"/>
      <c r="D198" s="41"/>
      <c r="E198" s="50"/>
      <c r="F198" s="30"/>
      <c r="G198" s="33"/>
      <c r="H198" s="28"/>
      <c r="I198" s="34"/>
      <c r="J198" s="30"/>
      <c r="K198" s="7"/>
    </row>
    <row r="199" spans="1:11" s="22" customFormat="1" ht="14">
      <c r="A199" s="29"/>
      <c r="B199" s="40" t="s">
        <v>353</v>
      </c>
      <c r="C199" s="41">
        <f>F183-F181^2/F179</f>
        <v>50.666666666666686</v>
      </c>
      <c r="D199" s="41"/>
      <c r="E199" s="50"/>
      <c r="F199" s="30"/>
      <c r="G199" s="33"/>
      <c r="H199" s="28"/>
      <c r="I199" s="34"/>
      <c r="J199" s="30"/>
      <c r="K199" s="7"/>
    </row>
    <row r="200" spans="1:11" s="22" customFormat="1" ht="14">
      <c r="A200" s="29"/>
      <c r="B200" s="40" t="s">
        <v>233</v>
      </c>
      <c r="C200" s="41">
        <f>SUMSQ(C172:E178)-F183</f>
        <v>34</v>
      </c>
      <c r="D200" s="41"/>
      <c r="E200" s="50"/>
      <c r="F200" s="30"/>
      <c r="G200" s="33"/>
      <c r="H200" s="28"/>
      <c r="I200" s="34"/>
      <c r="J200" s="30"/>
      <c r="K200" s="7"/>
    </row>
    <row r="201" spans="1:11" s="22" customFormat="1" ht="14">
      <c r="A201" s="29"/>
      <c r="B201" s="40" t="s">
        <v>234</v>
      </c>
      <c r="C201" s="41">
        <f>C199+C200</f>
        <v>84.666666666666686</v>
      </c>
      <c r="D201" s="52" t="s">
        <v>235</v>
      </c>
      <c r="E201" s="50"/>
      <c r="F201" s="30"/>
      <c r="G201" s="33"/>
      <c r="H201" s="28"/>
      <c r="I201" s="34"/>
      <c r="J201" s="30"/>
      <c r="K201" s="7"/>
    </row>
    <row r="202" spans="1:11" s="22" customFormat="1" ht="14">
      <c r="A202" s="29"/>
      <c r="B202" s="40" t="s">
        <v>234</v>
      </c>
      <c r="C202" s="41">
        <f>SUMSQ(C172:E178)-F181^2/F179</f>
        <v>84.666666666666686</v>
      </c>
      <c r="D202" s="52" t="s">
        <v>236</v>
      </c>
      <c r="E202" s="50"/>
      <c r="F202" s="30"/>
      <c r="G202" s="33"/>
      <c r="H202" s="28"/>
      <c r="I202" s="34"/>
      <c r="J202" s="30"/>
      <c r="K202" s="7"/>
    </row>
    <row r="203" spans="1:11" s="22" customFormat="1" ht="14">
      <c r="A203" s="29"/>
      <c r="B203" s="40" t="s">
        <v>132</v>
      </c>
      <c r="C203" s="31">
        <f>C167-1</f>
        <v>2</v>
      </c>
      <c r="D203" s="53" t="s">
        <v>133</v>
      </c>
      <c r="E203" s="50"/>
      <c r="F203" s="30"/>
      <c r="G203" s="33"/>
      <c r="H203" s="28"/>
      <c r="I203" s="34"/>
      <c r="J203" s="30"/>
      <c r="K203" s="7"/>
    </row>
    <row r="204" spans="1:11" s="22" customFormat="1" ht="14">
      <c r="A204" s="29"/>
      <c r="B204" s="40" t="s">
        <v>134</v>
      </c>
      <c r="C204" s="31">
        <f>F179-C167</f>
        <v>18</v>
      </c>
      <c r="D204" s="53" t="s">
        <v>135</v>
      </c>
      <c r="E204" s="50"/>
      <c r="F204" s="30"/>
      <c r="G204" s="33"/>
      <c r="H204" s="28"/>
      <c r="I204" s="34"/>
      <c r="J204" s="30"/>
      <c r="K204" s="7"/>
    </row>
    <row r="205" spans="1:11" s="22" customFormat="1" ht="15" thickBot="1">
      <c r="A205" s="29"/>
      <c r="B205" s="40"/>
      <c r="C205" s="41"/>
      <c r="D205" s="41"/>
      <c r="E205" s="50"/>
      <c r="F205" s="30"/>
      <c r="G205" s="33"/>
      <c r="H205" s="28"/>
      <c r="I205" s="34"/>
      <c r="J205" s="30"/>
      <c r="K205" s="7"/>
    </row>
    <row r="206" spans="1:11" s="22" customFormat="1" ht="14">
      <c r="A206" s="29"/>
      <c r="B206" s="54" t="s">
        <v>136</v>
      </c>
      <c r="C206" s="55" t="s">
        <v>137</v>
      </c>
      <c r="D206" s="56">
        <v>0.05</v>
      </c>
      <c r="E206" s="57"/>
      <c r="F206" s="58"/>
      <c r="G206" s="59"/>
      <c r="H206" s="60"/>
      <c r="I206" s="34"/>
      <c r="J206" s="30"/>
      <c r="K206" s="7"/>
    </row>
    <row r="207" spans="1:11" s="22" customFormat="1" ht="14">
      <c r="A207" s="29"/>
      <c r="B207" s="61" t="s">
        <v>138</v>
      </c>
      <c r="C207" s="62" t="s">
        <v>293</v>
      </c>
      <c r="D207" s="62" t="s">
        <v>294</v>
      </c>
      <c r="E207" s="62" t="s">
        <v>295</v>
      </c>
      <c r="F207" s="62" t="s">
        <v>296</v>
      </c>
      <c r="G207" s="63" t="s">
        <v>297</v>
      </c>
      <c r="H207" s="64"/>
      <c r="I207" s="34"/>
      <c r="J207" s="30"/>
      <c r="K207" s="7"/>
    </row>
    <row r="208" spans="1:11" s="22" customFormat="1" ht="14">
      <c r="A208" s="29"/>
      <c r="B208" s="65" t="s">
        <v>298</v>
      </c>
      <c r="C208" s="40">
        <f>C203</f>
        <v>2</v>
      </c>
      <c r="D208" s="30">
        <f>C199</f>
        <v>50.666666666666686</v>
      </c>
      <c r="E208" s="30">
        <f>D208/C208</f>
        <v>25.333333333333343</v>
      </c>
      <c r="F208" s="30">
        <f>E208/E209</f>
        <v>13.411764705882359</v>
      </c>
      <c r="G208" s="30">
        <f>FINV(0.05,C208,C209)</f>
        <v>3.5545571456617879</v>
      </c>
      <c r="H208" s="64" t="s">
        <v>412</v>
      </c>
      <c r="I208" s="34"/>
      <c r="J208" s="30"/>
      <c r="K208" s="7"/>
    </row>
    <row r="209" spans="1:11" s="22" customFormat="1" ht="14">
      <c r="A209" s="29"/>
      <c r="B209" s="66" t="s">
        <v>299</v>
      </c>
      <c r="C209" s="63">
        <f>C204</f>
        <v>18</v>
      </c>
      <c r="D209" s="62">
        <f>C200</f>
        <v>34</v>
      </c>
      <c r="E209" s="30">
        <f>D209/C209</f>
        <v>1.8888888888888888</v>
      </c>
      <c r="F209" s="30"/>
      <c r="G209" s="40"/>
      <c r="H209" s="64"/>
      <c r="I209" s="34"/>
      <c r="J209" s="30"/>
      <c r="K209" s="7"/>
    </row>
    <row r="210" spans="1:11" s="22" customFormat="1" ht="15" thickBot="1">
      <c r="A210" s="29"/>
      <c r="B210" s="67" t="s">
        <v>300</v>
      </c>
      <c r="C210" s="68">
        <f>C208+C209</f>
        <v>20</v>
      </c>
      <c r="D210" s="48">
        <v>84.666666666666686</v>
      </c>
      <c r="E210" s="69"/>
      <c r="F210" s="69"/>
      <c r="G210" s="70"/>
      <c r="H210" s="71"/>
      <c r="I210" s="34"/>
      <c r="J210" s="30"/>
      <c r="K210" s="7"/>
    </row>
    <row r="211" spans="1:11" s="22" customFormat="1" ht="14">
      <c r="A211" s="29"/>
      <c r="B211" s="40"/>
      <c r="C211" s="41"/>
      <c r="D211" s="41"/>
      <c r="E211" s="41"/>
      <c r="F211" s="41"/>
      <c r="G211" s="31"/>
      <c r="H211" s="28"/>
      <c r="I211" s="34"/>
      <c r="J211" s="30"/>
      <c r="K211" s="7"/>
    </row>
    <row r="212" spans="1:11" s="22" customFormat="1" ht="16">
      <c r="A212" s="29"/>
      <c r="B212" s="51" t="s">
        <v>155</v>
      </c>
      <c r="C212" s="41"/>
      <c r="D212" s="41"/>
      <c r="E212" s="50"/>
      <c r="F212" s="30"/>
      <c r="G212" s="33"/>
      <c r="H212" s="28"/>
      <c r="I212" s="34"/>
      <c r="J212" s="30"/>
      <c r="K212" s="7"/>
    </row>
    <row r="213" spans="1:11" s="22" customFormat="1" ht="14">
      <c r="A213" s="29"/>
      <c r="B213" s="52" t="s">
        <v>156</v>
      </c>
      <c r="C213" s="31"/>
      <c r="D213" s="41"/>
      <c r="E213" s="50"/>
      <c r="F213" s="30"/>
      <c r="G213" s="33"/>
      <c r="H213" s="28"/>
      <c r="I213" s="34"/>
      <c r="J213" s="30"/>
      <c r="K213" s="3"/>
    </row>
    <row r="214" spans="1:11" s="22" customFormat="1" ht="14">
      <c r="A214" s="29"/>
      <c r="B214" s="30"/>
      <c r="C214" s="87" t="s">
        <v>277</v>
      </c>
      <c r="D214" s="26" t="s">
        <v>278</v>
      </c>
      <c r="E214" s="26" t="s">
        <v>279</v>
      </c>
      <c r="F214" s="30"/>
      <c r="G214" s="33"/>
      <c r="H214" s="28"/>
      <c r="I214" s="34"/>
      <c r="J214" s="30"/>
      <c r="K214" s="3"/>
    </row>
    <row r="215" spans="1:11" s="22" customFormat="1" ht="14">
      <c r="A215" s="29"/>
      <c r="B215" s="30" t="s">
        <v>157</v>
      </c>
      <c r="C215" s="81">
        <v>0.95</v>
      </c>
      <c r="D215" s="81">
        <v>0.95</v>
      </c>
      <c r="E215" s="81">
        <v>0.95</v>
      </c>
      <c r="F215" s="30"/>
      <c r="G215" s="33"/>
      <c r="H215" s="28"/>
      <c r="I215" s="34"/>
      <c r="J215" s="30"/>
      <c r="K215" s="3"/>
    </row>
    <row r="216" spans="1:11" s="22" customFormat="1" ht="14">
      <c r="A216" s="29"/>
      <c r="B216" s="30" t="s">
        <v>158</v>
      </c>
      <c r="C216" s="41">
        <f>TINV(1-C215,C209)</f>
        <v>2.1009220402410378</v>
      </c>
      <c r="D216" s="41">
        <v>2.1009220402410378</v>
      </c>
      <c r="E216" s="41">
        <v>2.1009220402410378</v>
      </c>
      <c r="F216" s="30"/>
      <c r="G216" s="33"/>
      <c r="H216" s="28"/>
      <c r="I216" s="34"/>
      <c r="J216" s="30"/>
      <c r="K216" s="3"/>
    </row>
    <row r="217" spans="1:11" s="22" customFormat="1" ht="15" thickBot="1">
      <c r="A217" s="29"/>
      <c r="B217" s="30" t="s">
        <v>159</v>
      </c>
      <c r="C217" s="41">
        <f>SQRT($E$209/C179)</f>
        <v>0.51946248164931974</v>
      </c>
      <c r="D217" s="41">
        <v>0.51946248164931974</v>
      </c>
      <c r="E217" s="41">
        <v>0.51946248164931974</v>
      </c>
      <c r="F217" s="30"/>
      <c r="G217" s="33"/>
      <c r="H217" s="28"/>
      <c r="I217" s="34"/>
      <c r="J217" s="30"/>
      <c r="K217" s="3"/>
    </row>
    <row r="218" spans="1:11" s="22" customFormat="1" ht="15">
      <c r="A218" s="29"/>
      <c r="B218" s="82" t="s">
        <v>130</v>
      </c>
      <c r="C218" s="83">
        <f>C182</f>
        <v>5.1428571428571432</v>
      </c>
      <c r="D218" s="83">
        <v>2.5714285714285716</v>
      </c>
      <c r="E218" s="84">
        <v>6.2857142857142856</v>
      </c>
      <c r="F218" s="40"/>
      <c r="G218" s="85"/>
      <c r="H218" s="28"/>
      <c r="I218" s="34"/>
      <c r="J218" s="40"/>
      <c r="K218" s="7"/>
    </row>
    <row r="219" spans="1:11" s="22" customFormat="1" ht="15" thickBot="1">
      <c r="A219" s="29"/>
      <c r="B219" s="78" t="s">
        <v>131</v>
      </c>
      <c r="C219" s="48">
        <f>C216*C217</f>
        <v>1.0913501767753615</v>
      </c>
      <c r="D219" s="48">
        <v>1.0913501767753615</v>
      </c>
      <c r="E219" s="49">
        <v>1.0913501767753615</v>
      </c>
      <c r="F219" s="40"/>
      <c r="G219" s="85"/>
      <c r="H219" s="28"/>
      <c r="I219" s="34"/>
      <c r="J219" s="40"/>
      <c r="K219" s="7"/>
    </row>
    <row r="220" spans="1:11" s="22" customFormat="1" ht="14">
      <c r="A220" s="29"/>
      <c r="B220" s="40" t="s">
        <v>215</v>
      </c>
      <c r="C220" s="41">
        <f>C218+C219</f>
        <v>6.234207319632505</v>
      </c>
      <c r="D220" s="41">
        <v>3.6627787482039329</v>
      </c>
      <c r="E220" s="41">
        <v>7.3770644624896473</v>
      </c>
      <c r="F220" s="40"/>
      <c r="G220" s="85"/>
      <c r="H220" s="28"/>
      <c r="I220" s="34"/>
      <c r="J220" s="40"/>
      <c r="K220" s="7"/>
    </row>
    <row r="221" spans="1:11" s="22" customFormat="1" ht="14">
      <c r="A221" s="29"/>
      <c r="B221" s="40" t="s">
        <v>325</v>
      </c>
      <c r="C221" s="41">
        <f>C218-C219</f>
        <v>4.0515069660817815</v>
      </c>
      <c r="D221" s="41">
        <v>1.4800783946532101</v>
      </c>
      <c r="E221" s="41">
        <v>5.1943641089389239</v>
      </c>
      <c r="F221" s="40"/>
      <c r="G221" s="85"/>
      <c r="H221" s="28"/>
      <c r="I221" s="34"/>
      <c r="J221" s="40"/>
      <c r="K221" s="7"/>
    </row>
    <row r="222" spans="1:11" s="22" customFormat="1" ht="14">
      <c r="A222" s="29"/>
      <c r="B222" s="40"/>
      <c r="C222" s="86"/>
      <c r="D222" s="41"/>
      <c r="E222" s="50"/>
      <c r="F222" s="40"/>
      <c r="G222" s="85"/>
      <c r="H222" s="28"/>
      <c r="I222" s="34"/>
      <c r="J222" s="40"/>
      <c r="K222" s="7"/>
    </row>
    <row r="223" spans="1:11" s="22" customFormat="1" ht="14">
      <c r="A223" s="29"/>
      <c r="B223" s="52" t="s">
        <v>216</v>
      </c>
      <c r="C223" s="28"/>
      <c r="D223" s="28"/>
      <c r="E223" s="28"/>
      <c r="F223" s="28"/>
      <c r="G223" s="28"/>
      <c r="H223" s="28"/>
      <c r="I223" s="34"/>
      <c r="J223" s="28"/>
    </row>
    <row r="224" spans="1:11" s="22" customFormat="1" ht="14">
      <c r="A224" s="29"/>
      <c r="B224" s="30"/>
      <c r="C224" s="26" t="s">
        <v>217</v>
      </c>
      <c r="D224" s="26" t="s">
        <v>218</v>
      </c>
      <c r="E224" s="26" t="s">
        <v>342</v>
      </c>
      <c r="F224" s="30"/>
      <c r="G224" s="33"/>
      <c r="H224" s="28"/>
      <c r="I224" s="34"/>
      <c r="J224" s="30"/>
      <c r="K224" s="3"/>
    </row>
    <row r="225" spans="1:11" s="22" customFormat="1" ht="14">
      <c r="A225" s="29"/>
      <c r="B225" s="30" t="s">
        <v>343</v>
      </c>
      <c r="C225" s="81">
        <v>0.95</v>
      </c>
      <c r="D225" s="81">
        <v>0.95</v>
      </c>
      <c r="E225" s="81">
        <v>0.95</v>
      </c>
      <c r="F225" s="30"/>
      <c r="G225" s="33"/>
      <c r="H225" s="28"/>
      <c r="I225" s="34"/>
      <c r="J225" s="30"/>
      <c r="K225" s="3"/>
    </row>
    <row r="226" spans="1:11" s="22" customFormat="1" ht="14">
      <c r="A226" s="29"/>
      <c r="B226" s="30" t="s">
        <v>344</v>
      </c>
      <c r="C226" s="41">
        <f>TINV(1-C225,C180)</f>
        <v>2.4469118511449688</v>
      </c>
      <c r="D226" s="41">
        <f t="shared" ref="D226:E226" si="43">TINV(1-D225,D180)</f>
        <v>2.4469118511449688</v>
      </c>
      <c r="E226" s="41">
        <f t="shared" si="43"/>
        <v>2.4469118511449688</v>
      </c>
      <c r="F226" s="30"/>
      <c r="G226" s="33"/>
      <c r="H226" s="28"/>
      <c r="I226" s="34"/>
      <c r="J226" s="30"/>
      <c r="K226" s="3"/>
    </row>
    <row r="227" spans="1:11" s="22" customFormat="1" ht="15" thickBot="1">
      <c r="A227" s="29"/>
      <c r="B227" s="30" t="s">
        <v>345</v>
      </c>
      <c r="C227" s="41">
        <f>SQRT(C185/C179)</f>
        <v>0.5947617141331808</v>
      </c>
      <c r="D227" s="41">
        <f t="shared" ref="D227:E227" si="44">SQRT(D185/D179)</f>
        <v>0.48092880658867043</v>
      </c>
      <c r="E227" s="41">
        <f t="shared" si="44"/>
        <v>0.47380354147934323</v>
      </c>
      <c r="F227" s="30"/>
      <c r="G227" s="33"/>
      <c r="H227" s="28"/>
      <c r="I227" s="34"/>
      <c r="J227" s="30"/>
      <c r="K227" s="3"/>
    </row>
    <row r="228" spans="1:11" s="22" customFormat="1" ht="15">
      <c r="A228" s="29"/>
      <c r="B228" s="82" t="s">
        <v>346</v>
      </c>
      <c r="C228" s="45">
        <f>C182</f>
        <v>5.1428571428571432</v>
      </c>
      <c r="D228" s="45">
        <f t="shared" ref="D228:E228" si="45">D182</f>
        <v>2.5714285714285716</v>
      </c>
      <c r="E228" s="45">
        <f t="shared" si="45"/>
        <v>6.2857142857142856</v>
      </c>
      <c r="F228" s="40"/>
      <c r="G228" s="85"/>
      <c r="H228" s="28"/>
      <c r="I228" s="34"/>
      <c r="J228" s="40"/>
      <c r="K228" s="7"/>
    </row>
    <row r="229" spans="1:11" s="22" customFormat="1" ht="15" thickBot="1">
      <c r="A229" s="29"/>
      <c r="B229" s="78" t="s">
        <v>323</v>
      </c>
      <c r="C229" s="48">
        <f>C226*C227</f>
        <v>1.4553294869197761</v>
      </c>
      <c r="D229" s="48">
        <f t="shared" ref="D229:E229" si="46">D226*D227</f>
        <v>1.1767903963988242</v>
      </c>
      <c r="E229" s="48">
        <f t="shared" si="46"/>
        <v>1.1593555007602618</v>
      </c>
      <c r="F229" s="40"/>
      <c r="G229" s="85"/>
      <c r="H229" s="28"/>
      <c r="I229" s="34"/>
      <c r="J229" s="40"/>
      <c r="K229" s="7"/>
    </row>
    <row r="230" spans="1:11" s="22" customFormat="1" ht="14">
      <c r="A230" s="29"/>
      <c r="B230" s="40" t="s">
        <v>347</v>
      </c>
      <c r="C230" s="41">
        <f>C228+C229</f>
        <v>6.5981866297769196</v>
      </c>
      <c r="D230" s="41">
        <f t="shared" ref="D230:E230" si="47">D228+D229</f>
        <v>3.7482189678273956</v>
      </c>
      <c r="E230" s="41">
        <f t="shared" si="47"/>
        <v>7.4450697864745479</v>
      </c>
      <c r="F230" s="40"/>
      <c r="G230" s="85"/>
      <c r="H230" s="28"/>
      <c r="I230" s="34"/>
      <c r="J230" s="40"/>
      <c r="K230" s="7"/>
    </row>
    <row r="231" spans="1:11" s="22" customFormat="1" ht="14">
      <c r="A231" s="29"/>
      <c r="B231" s="40" t="s">
        <v>325</v>
      </c>
      <c r="C231" s="41">
        <f>C228-C229</f>
        <v>3.6875276559373669</v>
      </c>
      <c r="D231" s="41">
        <f t="shared" ref="D231:E231" si="48">D228-D229</f>
        <v>1.3946381750297474</v>
      </c>
      <c r="E231" s="41">
        <f t="shared" si="48"/>
        <v>5.1263587849540233</v>
      </c>
      <c r="F231" s="40"/>
      <c r="G231" s="85"/>
      <c r="H231" s="28"/>
      <c r="I231" s="34"/>
      <c r="J231" s="40"/>
      <c r="K231" s="7"/>
    </row>
    <row r="232" spans="1:11" s="22" customFormat="1" ht="14">
      <c r="A232" s="29"/>
      <c r="B232" s="102"/>
      <c r="C232" s="103"/>
    </row>
    <row r="233" spans="1:11" s="7" customFormat="1" ht="14">
      <c r="A233" s="4"/>
      <c r="B233" s="143" t="s">
        <v>348</v>
      </c>
      <c r="C233" s="143"/>
      <c r="D233" s="5"/>
      <c r="E233" s="5"/>
      <c r="F233" s="90"/>
      <c r="G233" s="90"/>
      <c r="H233" s="90"/>
      <c r="I233" s="90"/>
      <c r="J233" s="90"/>
    </row>
    <row r="234" spans="1:11" s="7" customFormat="1" ht="14">
      <c r="A234" s="4"/>
      <c r="B234" s="8" t="s">
        <v>349</v>
      </c>
      <c r="C234" s="9">
        <f>COUNT(C239:E239)</f>
        <v>3</v>
      </c>
      <c r="D234" s="5"/>
      <c r="E234" s="5"/>
      <c r="F234" s="90"/>
      <c r="G234" s="90"/>
      <c r="H234" s="90"/>
      <c r="I234" s="90"/>
      <c r="J234" s="90"/>
    </row>
    <row r="235" spans="1:11" s="14" customFormat="1" ht="16">
      <c r="A235" s="10"/>
      <c r="B235" s="11" t="s">
        <v>350</v>
      </c>
      <c r="C235" s="15">
        <v>2.4</v>
      </c>
      <c r="D235" s="15">
        <v>3.6</v>
      </c>
      <c r="E235" s="15">
        <v>3</v>
      </c>
      <c r="F235" s="91"/>
      <c r="G235" s="91"/>
      <c r="H235" s="91"/>
      <c r="I235" s="91"/>
      <c r="J235" s="91"/>
    </row>
    <row r="236" spans="1:11" s="14" customFormat="1" ht="16">
      <c r="A236" s="10"/>
      <c r="B236" s="11" t="s">
        <v>204</v>
      </c>
      <c r="C236" s="15">
        <v>0.4</v>
      </c>
      <c r="D236" s="15">
        <f>C236</f>
        <v>0.4</v>
      </c>
      <c r="E236" s="15">
        <f>C236</f>
        <v>0.4</v>
      </c>
      <c r="F236" s="91"/>
      <c r="G236" s="91"/>
      <c r="H236" s="91"/>
      <c r="I236" s="91"/>
      <c r="J236" s="91"/>
    </row>
    <row r="237" spans="1:11" s="7" customFormat="1" ht="14">
      <c r="A237" s="4"/>
      <c r="B237" s="96"/>
      <c r="C237" s="144" t="s">
        <v>396</v>
      </c>
      <c r="D237" s="144"/>
      <c r="E237" s="144"/>
      <c r="F237" s="97"/>
      <c r="G237" s="97"/>
      <c r="H237" s="98"/>
      <c r="I237" s="98"/>
      <c r="J237" s="98"/>
    </row>
    <row r="238" spans="1:11" s="22" customFormat="1" ht="14">
      <c r="A238" s="19"/>
      <c r="B238" s="99"/>
      <c r="C238" s="131" t="s">
        <v>393</v>
      </c>
      <c r="D238" s="131" t="s">
        <v>394</v>
      </c>
      <c r="E238" s="131" t="s">
        <v>395</v>
      </c>
      <c r="F238" s="100"/>
      <c r="G238" s="100"/>
      <c r="H238" s="100"/>
      <c r="I238" s="100"/>
      <c r="J238" s="100"/>
    </row>
    <row r="239" spans="1:11" s="22" customFormat="1" ht="14">
      <c r="A239" s="23"/>
      <c r="B239" s="99"/>
      <c r="C239" s="132">
        <v>2.2000000000000002</v>
      </c>
      <c r="D239" s="132">
        <v>3.6</v>
      </c>
      <c r="E239" s="132">
        <v>2.8</v>
      </c>
      <c r="F239" s="100"/>
      <c r="G239" s="100"/>
      <c r="H239" s="100"/>
      <c r="I239" s="100"/>
      <c r="J239" s="100"/>
    </row>
    <row r="240" spans="1:11" s="22" customFormat="1" ht="14">
      <c r="A240" s="23"/>
      <c r="B240" s="99"/>
      <c r="C240" s="132">
        <v>2.1</v>
      </c>
      <c r="D240" s="132">
        <v>3.5</v>
      </c>
      <c r="E240" s="132">
        <v>2.9</v>
      </c>
      <c r="F240" s="100"/>
      <c r="G240" s="100"/>
      <c r="H240" s="100"/>
      <c r="I240" s="100"/>
      <c r="J240" s="100"/>
    </row>
    <row r="241" spans="1:11" s="22" customFormat="1" ht="14">
      <c r="A241" s="24"/>
      <c r="B241" s="99"/>
      <c r="C241" s="132">
        <v>2.6</v>
      </c>
      <c r="D241" s="132">
        <v>3.6</v>
      </c>
      <c r="E241" s="132">
        <v>2.8</v>
      </c>
      <c r="F241" s="100"/>
      <c r="G241" s="100"/>
      <c r="H241" s="100"/>
      <c r="I241" s="100"/>
      <c r="J241" s="100"/>
    </row>
    <row r="242" spans="1:11" s="22" customFormat="1" ht="14">
      <c r="A242" s="23"/>
      <c r="B242" s="99"/>
      <c r="C242" s="132">
        <v>2.4</v>
      </c>
      <c r="D242" s="132">
        <v>3.5</v>
      </c>
      <c r="E242" s="132">
        <v>3</v>
      </c>
      <c r="F242" s="100"/>
      <c r="G242" s="100"/>
      <c r="H242" s="100"/>
      <c r="I242" s="100"/>
      <c r="J242" s="100"/>
    </row>
    <row r="243" spans="1:11" s="22" customFormat="1" ht="14">
      <c r="A243" s="23"/>
      <c r="B243" s="99"/>
      <c r="C243" s="132">
        <v>2.2999999999999998</v>
      </c>
      <c r="D243" s="132">
        <v>3.8</v>
      </c>
      <c r="E243" s="132">
        <v>3.2</v>
      </c>
      <c r="F243" s="100"/>
      <c r="G243" s="100"/>
      <c r="H243" s="100"/>
      <c r="I243" s="100"/>
      <c r="J243" s="100"/>
    </row>
    <row r="244" spans="1:11" s="22" customFormat="1" ht="14">
      <c r="A244" s="24"/>
      <c r="B244" s="99"/>
      <c r="C244" s="132">
        <v>2.4</v>
      </c>
      <c r="D244" s="132">
        <v>4</v>
      </c>
      <c r="E244" s="132">
        <v>3.3</v>
      </c>
      <c r="F244" s="100"/>
      <c r="G244" s="100"/>
      <c r="H244" s="100"/>
      <c r="I244" s="100"/>
      <c r="J244" s="100"/>
    </row>
    <row r="245" spans="1:11" s="22" customFormat="1" ht="14">
      <c r="A245" s="24"/>
      <c r="B245" s="101"/>
      <c r="C245" s="133">
        <v>2.6</v>
      </c>
      <c r="D245" s="133">
        <v>3.8</v>
      </c>
      <c r="E245" s="133">
        <v>3.1</v>
      </c>
      <c r="F245" s="26" t="s">
        <v>205</v>
      </c>
      <c r="G245" s="27" t="s">
        <v>206</v>
      </c>
      <c r="H245" s="27"/>
      <c r="I245" s="28"/>
      <c r="J245" s="28"/>
    </row>
    <row r="246" spans="1:11" s="22" customFormat="1" ht="15">
      <c r="A246" s="29"/>
      <c r="B246" s="30" t="s">
        <v>364</v>
      </c>
      <c r="C246" s="31">
        <f>COUNT(C239:C245)</f>
        <v>7</v>
      </c>
      <c r="D246" s="31">
        <f>COUNT(D239:D245)</f>
        <v>7</v>
      </c>
      <c r="E246" s="32">
        <f>COUNT(E239:E245)</f>
        <v>7</v>
      </c>
      <c r="F246" s="31">
        <f>SUM(C246:E246)</f>
        <v>21</v>
      </c>
      <c r="G246" s="33" t="s">
        <v>365</v>
      </c>
      <c r="H246" s="28"/>
      <c r="I246" s="34"/>
      <c r="J246" s="30"/>
      <c r="K246" s="3"/>
    </row>
    <row r="247" spans="1:11" s="22" customFormat="1" ht="15">
      <c r="A247" s="29"/>
      <c r="B247" s="30" t="s">
        <v>207</v>
      </c>
      <c r="C247" s="31">
        <f>C246-1</f>
        <v>6</v>
      </c>
      <c r="D247" s="31">
        <f t="shared" ref="D247:E247" si="49">D246-1</f>
        <v>6</v>
      </c>
      <c r="E247" s="32">
        <f t="shared" si="49"/>
        <v>6</v>
      </c>
      <c r="F247" s="31">
        <f>SUM(C247:E247)</f>
        <v>18</v>
      </c>
      <c r="G247" s="33" t="s">
        <v>280</v>
      </c>
      <c r="H247" s="28"/>
      <c r="I247" s="34"/>
      <c r="J247" s="30"/>
      <c r="K247" s="3"/>
    </row>
    <row r="248" spans="1:11" s="22" customFormat="1" ht="15">
      <c r="A248" s="29"/>
      <c r="B248" s="30" t="s">
        <v>281</v>
      </c>
      <c r="C248" s="41">
        <f>SUM(C239:C245)</f>
        <v>16.600000000000001</v>
      </c>
      <c r="D248" s="41">
        <f>SUM(D239:D245)</f>
        <v>25.8</v>
      </c>
      <c r="E248" s="42">
        <f>SUM(E239:E245)</f>
        <v>21.1</v>
      </c>
      <c r="F248" s="41">
        <f>SUM(C248:E248)</f>
        <v>63.500000000000007</v>
      </c>
      <c r="G248" s="33" t="s">
        <v>375</v>
      </c>
      <c r="H248" s="28"/>
      <c r="I248" s="34"/>
      <c r="J248" s="30"/>
      <c r="K248" s="7"/>
    </row>
    <row r="249" spans="1:11" s="22" customFormat="1" ht="15">
      <c r="A249" s="29"/>
      <c r="B249" s="30" t="s">
        <v>208</v>
      </c>
      <c r="C249" s="41">
        <f>C248/C246</f>
        <v>2.3714285714285714</v>
      </c>
      <c r="D249" s="41">
        <f t="shared" ref="D249:E249" si="50">D248/D246</f>
        <v>3.6857142857142859</v>
      </c>
      <c r="E249" s="42">
        <f t="shared" si="50"/>
        <v>3.0142857142857147</v>
      </c>
      <c r="F249" s="41">
        <f>F248/F246</f>
        <v>3.0238095238095242</v>
      </c>
      <c r="G249" s="33" t="s">
        <v>209</v>
      </c>
      <c r="H249" s="28"/>
      <c r="I249" s="34"/>
      <c r="J249" s="30"/>
      <c r="K249" s="7"/>
    </row>
    <row r="250" spans="1:11" s="22" customFormat="1" ht="15">
      <c r="A250" s="29"/>
      <c r="B250" s="30" t="s">
        <v>282</v>
      </c>
      <c r="C250" s="41">
        <f>C248^2/C246</f>
        <v>39.365714285714297</v>
      </c>
      <c r="D250" s="41">
        <f t="shared" ref="D250:E250" si="51">D248^2/D246</f>
        <v>95.091428571428565</v>
      </c>
      <c r="E250" s="42">
        <f t="shared" si="51"/>
        <v>63.601428571428578</v>
      </c>
      <c r="F250" s="41">
        <f>SUM(C250:E250)</f>
        <v>198.05857142857144</v>
      </c>
      <c r="G250" s="37" t="s">
        <v>379</v>
      </c>
      <c r="H250" s="28"/>
      <c r="I250" s="34"/>
      <c r="J250" s="30"/>
      <c r="K250" s="7"/>
    </row>
    <row r="251" spans="1:11" s="22" customFormat="1" ht="15">
      <c r="A251" s="29"/>
      <c r="B251" s="38" t="s">
        <v>285</v>
      </c>
      <c r="C251" s="41">
        <f>SUMSQ(C239:C245)-C248^2/C246</f>
        <v>0.21428571428570109</v>
      </c>
      <c r="D251" s="41">
        <f>SUMSQ(D239:D245)-D248^2/D246</f>
        <v>0.20857142857143174</v>
      </c>
      <c r="E251" s="42">
        <f>SUMSQ(E239:E245)-E248^2/E246</f>
        <v>0.22857142857142776</v>
      </c>
      <c r="F251" s="41">
        <f>SUM(C251:E251)</f>
        <v>0.65142857142856059</v>
      </c>
      <c r="G251" s="33" t="s">
        <v>286</v>
      </c>
      <c r="H251" s="28"/>
      <c r="I251" s="34"/>
      <c r="J251" s="39"/>
      <c r="K251" s="7"/>
    </row>
    <row r="252" spans="1:11" s="22" customFormat="1" ht="15">
      <c r="A252" s="29"/>
      <c r="B252" s="40" t="s">
        <v>283</v>
      </c>
      <c r="C252" s="41">
        <f>C251/C247</f>
        <v>3.5714285714283513E-2</v>
      </c>
      <c r="D252" s="41">
        <f t="shared" ref="D252:E252" si="52">D251/D247</f>
        <v>3.4761904761905292E-2</v>
      </c>
      <c r="E252" s="42">
        <f t="shared" si="52"/>
        <v>3.809523809523796E-2</v>
      </c>
      <c r="F252" s="41">
        <f>F251/F247</f>
        <v>3.6190476190475586E-2</v>
      </c>
      <c r="G252" s="33" t="s">
        <v>75</v>
      </c>
      <c r="H252" s="28"/>
      <c r="I252" s="34"/>
      <c r="J252" s="43"/>
    </row>
    <row r="253" spans="1:11" s="22" customFormat="1" ht="15">
      <c r="A253" s="29"/>
      <c r="B253" s="40" t="s">
        <v>76</v>
      </c>
      <c r="C253" s="41">
        <f>SQRT(C252)</f>
        <v>0.1889822365046078</v>
      </c>
      <c r="D253" s="41">
        <f t="shared" ref="D253:E253" si="53">SQRT(D252)</f>
        <v>0.1864454471471623</v>
      </c>
      <c r="E253" s="42">
        <f t="shared" si="53"/>
        <v>0.1951800145897063</v>
      </c>
      <c r="F253" s="41"/>
      <c r="G253" s="33"/>
      <c r="H253" s="28"/>
      <c r="I253" s="34"/>
      <c r="J253" s="43"/>
    </row>
    <row r="254" spans="1:11" s="22" customFormat="1" ht="15">
      <c r="A254" s="29"/>
      <c r="B254" s="40" t="s">
        <v>77</v>
      </c>
      <c r="C254" s="41">
        <f>C247/$F247</f>
        <v>0.33333333333333331</v>
      </c>
      <c r="D254" s="41">
        <f t="shared" ref="D254:E254" si="54">D247/$F247</f>
        <v>0.33333333333333331</v>
      </c>
      <c r="E254" s="42">
        <f t="shared" si="54"/>
        <v>0.33333333333333331</v>
      </c>
      <c r="F254" s="41">
        <f>SUM(C254:E254)</f>
        <v>1</v>
      </c>
      <c r="G254" s="33" t="s">
        <v>78</v>
      </c>
      <c r="H254" s="28"/>
      <c r="I254" s="34"/>
      <c r="J254" s="43"/>
    </row>
    <row r="255" spans="1:11" s="22" customFormat="1" ht="15">
      <c r="A255" s="29"/>
      <c r="B255" s="40" t="s">
        <v>292</v>
      </c>
      <c r="C255" s="41">
        <f>C254*C252</f>
        <v>1.190476190476117E-2</v>
      </c>
      <c r="D255" s="41">
        <f t="shared" ref="D255:E255" si="55">D254*D252</f>
        <v>1.1587301587301764E-2</v>
      </c>
      <c r="E255" s="42">
        <f t="shared" si="55"/>
        <v>1.2698412698412653E-2</v>
      </c>
      <c r="F255" s="41">
        <f>SUM(C255:E255)</f>
        <v>3.6190476190475586E-2</v>
      </c>
      <c r="G255" s="33" t="s">
        <v>380</v>
      </c>
      <c r="H255" s="28"/>
      <c r="I255" s="34"/>
      <c r="J255" s="43"/>
    </row>
    <row r="256" spans="1:11" s="22" customFormat="1" ht="14">
      <c r="A256" s="29"/>
      <c r="B256" s="40"/>
      <c r="C256" s="41"/>
      <c r="D256" s="41"/>
      <c r="E256" s="41"/>
      <c r="F256" s="41"/>
      <c r="G256" s="33"/>
      <c r="H256" s="28"/>
      <c r="I256" s="34"/>
      <c r="J256" s="43"/>
    </row>
    <row r="257" spans="1:11" s="22" customFormat="1" ht="14">
      <c r="A257" s="29"/>
      <c r="B257" s="33" t="s">
        <v>383</v>
      </c>
      <c r="C257" s="41"/>
      <c r="D257" s="41"/>
      <c r="E257" s="41"/>
      <c r="F257" s="41"/>
      <c r="G257" s="33"/>
      <c r="H257" s="28"/>
      <c r="I257" s="34"/>
      <c r="J257" s="43"/>
    </row>
    <row r="258" spans="1:11" s="22" customFormat="1" ht="15">
      <c r="A258" s="29"/>
      <c r="B258" s="40" t="s">
        <v>384</v>
      </c>
      <c r="C258" s="41">
        <f>C252</f>
        <v>3.5714285714283513E-2</v>
      </c>
      <c r="D258" s="41">
        <f t="shared" ref="D258:E258" si="56">D252</f>
        <v>3.4761904761905292E-2</v>
      </c>
      <c r="E258" s="41">
        <f t="shared" si="56"/>
        <v>3.809523809523796E-2</v>
      </c>
      <c r="F258" s="41"/>
      <c r="G258" s="33"/>
      <c r="H258" s="28"/>
      <c r="I258" s="34"/>
      <c r="J258" s="30"/>
      <c r="K258" s="7"/>
    </row>
    <row r="259" spans="1:11" s="22" customFormat="1" ht="15">
      <c r="A259" s="29"/>
      <c r="B259" s="40" t="s">
        <v>385</v>
      </c>
      <c r="C259" s="41">
        <f>C258/C246</f>
        <v>5.1020408163262162E-3</v>
      </c>
      <c r="D259" s="41">
        <f t="shared" ref="D259:E259" si="57">D258/D246</f>
        <v>4.9659863945578989E-3</v>
      </c>
      <c r="E259" s="41">
        <f t="shared" si="57"/>
        <v>5.4421768707482799E-3</v>
      </c>
      <c r="F259" s="41"/>
      <c r="G259" s="33"/>
      <c r="H259" s="28"/>
      <c r="I259" s="34"/>
      <c r="J259" s="30"/>
      <c r="K259" s="7"/>
    </row>
    <row r="260" spans="1:11" s="22" customFormat="1" ht="15">
      <c r="A260" s="29"/>
      <c r="B260" s="40" t="s">
        <v>351</v>
      </c>
      <c r="C260" s="41">
        <f>SQRT(C259)</f>
        <v>7.1428571428569232E-2</v>
      </c>
      <c r="D260" s="41">
        <f t="shared" ref="D260:E260" si="58">SQRT(D259)</f>
        <v>7.0469755175946933E-2</v>
      </c>
      <c r="E260" s="41">
        <f t="shared" si="58"/>
        <v>7.3771111356331617E-2</v>
      </c>
      <c r="F260" s="41"/>
      <c r="G260" s="33"/>
      <c r="H260" s="28"/>
      <c r="I260" s="34"/>
      <c r="J260" s="30"/>
      <c r="K260" s="7"/>
    </row>
    <row r="261" spans="1:11" s="22" customFormat="1" ht="14">
      <c r="A261" s="29"/>
      <c r="B261" s="40"/>
      <c r="C261" s="41"/>
      <c r="D261" s="41"/>
      <c r="E261" s="50"/>
      <c r="F261" s="30"/>
      <c r="G261" s="33"/>
      <c r="H261" s="28"/>
      <c r="I261" s="34"/>
      <c r="J261" s="30"/>
      <c r="K261" s="7"/>
    </row>
    <row r="262" spans="1:11" s="22" customFormat="1" ht="16">
      <c r="A262" s="29"/>
      <c r="B262" s="51" t="s">
        <v>352</v>
      </c>
      <c r="C262" s="41"/>
      <c r="D262" s="41"/>
      <c r="E262" s="50"/>
      <c r="F262" s="30"/>
      <c r="G262" s="33"/>
      <c r="H262" s="28"/>
      <c r="I262" s="34"/>
      <c r="J262" s="30"/>
      <c r="K262" s="7"/>
    </row>
    <row r="263" spans="1:11" s="22" customFormat="1" ht="14">
      <c r="A263" s="29"/>
      <c r="B263" s="40" t="s">
        <v>353</v>
      </c>
      <c r="C263" s="41">
        <f>F250-F248^2/F246</f>
        <v>6.0466666666666242</v>
      </c>
      <c r="D263" s="41"/>
      <c r="E263" s="50"/>
      <c r="F263" s="30"/>
      <c r="G263" s="33"/>
      <c r="H263" s="28"/>
      <c r="I263" s="34"/>
      <c r="J263" s="30"/>
      <c r="K263" s="7"/>
    </row>
    <row r="264" spans="1:11" s="22" customFormat="1" ht="14">
      <c r="A264" s="29"/>
      <c r="B264" s="40" t="s">
        <v>233</v>
      </c>
      <c r="C264" s="41">
        <f>SUMSQ(C239:E245)-F250</f>
        <v>0.65142857142853927</v>
      </c>
      <c r="D264" s="41"/>
      <c r="E264" s="50"/>
      <c r="F264" s="30"/>
      <c r="G264" s="33"/>
      <c r="H264" s="28"/>
      <c r="I264" s="34"/>
      <c r="J264" s="30"/>
      <c r="K264" s="7"/>
    </row>
    <row r="265" spans="1:11" s="22" customFormat="1" ht="14">
      <c r="A265" s="29"/>
      <c r="B265" s="40" t="s">
        <v>234</v>
      </c>
      <c r="C265" s="41">
        <f>C263+C264</f>
        <v>6.6980952380951635</v>
      </c>
      <c r="D265" s="52" t="s">
        <v>235</v>
      </c>
      <c r="E265" s="50"/>
      <c r="F265" s="30"/>
      <c r="G265" s="33"/>
      <c r="H265" s="28"/>
      <c r="I265" s="34"/>
      <c r="J265" s="30"/>
      <c r="K265" s="7"/>
    </row>
    <row r="266" spans="1:11" s="22" customFormat="1" ht="14">
      <c r="A266" s="29"/>
      <c r="B266" s="40" t="s">
        <v>234</v>
      </c>
      <c r="C266" s="41">
        <f>SUMSQ(C239:E245)-F248^2/F246</f>
        <v>6.6980952380951635</v>
      </c>
      <c r="D266" s="52" t="s">
        <v>79</v>
      </c>
      <c r="E266" s="50"/>
      <c r="F266" s="30"/>
      <c r="G266" s="33"/>
      <c r="H266" s="28"/>
      <c r="I266" s="34"/>
      <c r="J266" s="30"/>
      <c r="K266" s="7"/>
    </row>
    <row r="267" spans="1:11" s="22" customFormat="1" ht="14">
      <c r="A267" s="29"/>
      <c r="B267" s="40" t="s">
        <v>80</v>
      </c>
      <c r="C267" s="31">
        <f>C234-1</f>
        <v>2</v>
      </c>
      <c r="D267" s="53" t="s">
        <v>133</v>
      </c>
      <c r="E267" s="50"/>
      <c r="F267" s="30"/>
      <c r="G267" s="33"/>
      <c r="H267" s="28"/>
      <c r="I267" s="34"/>
      <c r="J267" s="30"/>
      <c r="K267" s="7"/>
    </row>
    <row r="268" spans="1:11" s="22" customFormat="1" ht="14">
      <c r="A268" s="29"/>
      <c r="B268" s="40" t="s">
        <v>134</v>
      </c>
      <c r="C268" s="31">
        <f>F246-C234</f>
        <v>18</v>
      </c>
      <c r="D268" s="53" t="s">
        <v>135</v>
      </c>
      <c r="E268" s="50"/>
      <c r="F268" s="30"/>
      <c r="G268" s="33"/>
      <c r="H268" s="28"/>
      <c r="I268" s="34"/>
      <c r="J268" s="30"/>
      <c r="K268" s="7"/>
    </row>
    <row r="269" spans="1:11" s="22" customFormat="1" ht="15" thickBot="1">
      <c r="A269" s="29"/>
      <c r="B269" s="40"/>
      <c r="C269" s="41"/>
      <c r="D269" s="41"/>
      <c r="E269" s="50"/>
      <c r="F269" s="30"/>
      <c r="G269" s="33"/>
      <c r="H269" s="28"/>
      <c r="I269" s="34"/>
      <c r="J269" s="30"/>
      <c r="K269" s="7"/>
    </row>
    <row r="270" spans="1:11" s="22" customFormat="1" ht="14">
      <c r="A270" s="29"/>
      <c r="B270" s="54" t="s">
        <v>136</v>
      </c>
      <c r="C270" s="55" t="s">
        <v>137</v>
      </c>
      <c r="D270" s="56">
        <v>0.05</v>
      </c>
      <c r="E270" s="57"/>
      <c r="F270" s="58"/>
      <c r="G270" s="59"/>
      <c r="H270" s="60"/>
      <c r="I270" s="34"/>
      <c r="J270" s="30"/>
      <c r="K270" s="7"/>
    </row>
    <row r="271" spans="1:11" s="22" customFormat="1" ht="14">
      <c r="A271" s="29"/>
      <c r="B271" s="61" t="s">
        <v>138</v>
      </c>
      <c r="C271" s="62" t="s">
        <v>293</v>
      </c>
      <c r="D271" s="62" t="s">
        <v>294</v>
      </c>
      <c r="E271" s="62" t="s">
        <v>295</v>
      </c>
      <c r="F271" s="62" t="s">
        <v>296</v>
      </c>
      <c r="G271" s="63" t="s">
        <v>297</v>
      </c>
      <c r="H271" s="64"/>
      <c r="I271" s="34"/>
      <c r="J271" s="30"/>
      <c r="K271" s="7"/>
    </row>
    <row r="272" spans="1:11" s="22" customFormat="1" ht="14">
      <c r="A272" s="29"/>
      <c r="B272" s="65" t="s">
        <v>298</v>
      </c>
      <c r="C272" s="40">
        <f>C267</f>
        <v>2</v>
      </c>
      <c r="D272" s="30">
        <f>C263</f>
        <v>6.0466666666666242</v>
      </c>
      <c r="E272" s="30">
        <f>D272/C272</f>
        <v>3.0233333333333121</v>
      </c>
      <c r="F272" s="30">
        <f>E272/E273</f>
        <v>83.539473684214059</v>
      </c>
      <c r="G272" s="30">
        <f>FINV(D270,C272,C273)</f>
        <v>3.5545571456617879</v>
      </c>
      <c r="H272" s="64" t="str">
        <f>IF(F272&gt;G272,"Reject H0", "Don't reject H0")</f>
        <v>Reject H0</v>
      </c>
      <c r="I272" s="34"/>
      <c r="J272" s="30"/>
      <c r="K272" s="7"/>
    </row>
    <row r="273" spans="1:11" s="22" customFormat="1" ht="14">
      <c r="A273" s="29"/>
      <c r="B273" s="105" t="s">
        <v>299</v>
      </c>
      <c r="C273" s="63">
        <f>C268</f>
        <v>18</v>
      </c>
      <c r="D273" s="62">
        <f>C264</f>
        <v>0.65142857142853927</v>
      </c>
      <c r="E273" s="30">
        <f>D273/C273</f>
        <v>3.6190476190474406E-2</v>
      </c>
      <c r="F273" s="30"/>
      <c r="G273" s="40"/>
      <c r="H273" s="64"/>
      <c r="I273" s="34"/>
      <c r="J273" s="30"/>
      <c r="K273" s="7"/>
    </row>
    <row r="274" spans="1:11" s="22" customFormat="1" ht="15" thickBot="1">
      <c r="A274" s="29"/>
      <c r="B274" s="67" t="s">
        <v>81</v>
      </c>
      <c r="C274" s="68">
        <f>C272+C273</f>
        <v>20</v>
      </c>
      <c r="D274" s="48">
        <f>D272+D273</f>
        <v>6.6980952380951635</v>
      </c>
      <c r="E274" s="69"/>
      <c r="F274" s="69"/>
      <c r="G274" s="70"/>
      <c r="H274" s="71"/>
      <c r="I274" s="34"/>
      <c r="J274" s="30"/>
      <c r="K274" s="7"/>
    </row>
    <row r="275" spans="1:11" s="22" customFormat="1" ht="14">
      <c r="A275" s="29"/>
      <c r="B275" s="40"/>
      <c r="C275" s="41"/>
      <c r="D275" s="41"/>
      <c r="E275" s="41"/>
      <c r="F275" s="41"/>
      <c r="G275" s="31"/>
      <c r="H275" s="28"/>
      <c r="I275" s="34"/>
      <c r="J275" s="30"/>
      <c r="K275" s="7"/>
    </row>
    <row r="276" spans="1:11" s="22" customFormat="1" ht="16">
      <c r="A276" s="29"/>
      <c r="B276" s="51" t="s">
        <v>82</v>
      </c>
      <c r="C276" s="41"/>
      <c r="D276" s="41"/>
      <c r="E276" s="50"/>
      <c r="F276" s="30"/>
      <c r="G276" s="33"/>
      <c r="H276" s="28"/>
      <c r="I276" s="34"/>
      <c r="J276" s="30"/>
      <c r="K276" s="7"/>
    </row>
    <row r="277" spans="1:11" s="22" customFormat="1" ht="14">
      <c r="A277" s="29"/>
      <c r="B277" s="52" t="s">
        <v>219</v>
      </c>
      <c r="C277" s="31"/>
      <c r="D277" s="41"/>
      <c r="E277" s="50"/>
      <c r="F277" s="30"/>
      <c r="G277" s="33"/>
      <c r="H277" s="28"/>
      <c r="I277" s="34"/>
      <c r="J277" s="30"/>
      <c r="K277" s="3"/>
    </row>
    <row r="278" spans="1:11" s="22" customFormat="1" ht="14">
      <c r="A278" s="29"/>
      <c r="B278" s="30"/>
      <c r="C278" s="26" t="s">
        <v>220</v>
      </c>
      <c r="D278" s="26" t="s">
        <v>221</v>
      </c>
      <c r="E278" s="26" t="s">
        <v>222</v>
      </c>
      <c r="F278" s="30"/>
      <c r="G278" s="33"/>
      <c r="H278" s="28"/>
      <c r="I278" s="34"/>
      <c r="J278" s="30"/>
      <c r="K278" s="3"/>
    </row>
    <row r="279" spans="1:11" s="22" customFormat="1" ht="14">
      <c r="A279" s="29"/>
      <c r="B279" s="30" t="s">
        <v>223</v>
      </c>
      <c r="C279" s="81">
        <v>0.95</v>
      </c>
      <c r="D279" s="81">
        <v>0.95</v>
      </c>
      <c r="E279" s="81">
        <v>0.95</v>
      </c>
      <c r="F279" s="30"/>
      <c r="G279" s="33"/>
      <c r="H279" s="28"/>
      <c r="I279" s="34"/>
      <c r="J279" s="30"/>
      <c r="K279" s="3"/>
    </row>
    <row r="280" spans="1:11" s="22" customFormat="1" ht="14">
      <c r="A280" s="29"/>
      <c r="B280" s="30" t="s">
        <v>224</v>
      </c>
      <c r="C280" s="41">
        <f>TINV(1-C279,$C$273)</f>
        <v>2.1009220402410378</v>
      </c>
      <c r="D280" s="41">
        <f t="shared" ref="D280:E280" si="59">TINV(1-D279,$C$273)</f>
        <v>2.1009220402410378</v>
      </c>
      <c r="E280" s="41">
        <f t="shared" si="59"/>
        <v>2.1009220402410378</v>
      </c>
      <c r="F280" s="30"/>
      <c r="G280" s="33"/>
      <c r="H280" s="28"/>
      <c r="I280" s="34"/>
      <c r="J280" s="30"/>
      <c r="K280" s="3"/>
    </row>
    <row r="281" spans="1:11" s="22" customFormat="1" ht="15" thickBot="1">
      <c r="A281" s="29"/>
      <c r="B281" s="30" t="s">
        <v>225</v>
      </c>
      <c r="C281" s="41">
        <f>SQRT($E273/C246)</f>
        <v>7.190318509781489E-2</v>
      </c>
      <c r="D281" s="41">
        <f t="shared" ref="D281:E281" si="60">SQRT($E273/D246)</f>
        <v>7.190318509781489E-2</v>
      </c>
      <c r="E281" s="41">
        <f t="shared" si="60"/>
        <v>7.190318509781489E-2</v>
      </c>
      <c r="F281" s="30"/>
      <c r="G281" s="33"/>
      <c r="H281" s="28"/>
      <c r="I281" s="34"/>
      <c r="J281" s="30"/>
      <c r="K281" s="3"/>
    </row>
    <row r="282" spans="1:11" s="22" customFormat="1" ht="15">
      <c r="A282" s="29"/>
      <c r="B282" s="82" t="s">
        <v>226</v>
      </c>
      <c r="C282" s="83">
        <f>C249</f>
        <v>2.3714285714285714</v>
      </c>
      <c r="D282" s="83">
        <f>D249</f>
        <v>3.6857142857142859</v>
      </c>
      <c r="E282" s="84">
        <f>E249</f>
        <v>3.0142857142857147</v>
      </c>
      <c r="F282" s="40"/>
      <c r="G282" s="85"/>
      <c r="H282" s="28"/>
      <c r="I282" s="34"/>
      <c r="J282" s="40"/>
      <c r="K282" s="7"/>
    </row>
    <row r="283" spans="1:11" s="22" customFormat="1" ht="15" thickBot="1">
      <c r="A283" s="29"/>
      <c r="B283" s="78" t="s">
        <v>227</v>
      </c>
      <c r="C283" s="48">
        <f>C281*C280</f>
        <v>0.15106298633553025</v>
      </c>
      <c r="D283" s="48">
        <f t="shared" ref="D283:E283" si="61">D281*D280</f>
        <v>0.15106298633553025</v>
      </c>
      <c r="E283" s="49">
        <f t="shared" si="61"/>
        <v>0.15106298633553025</v>
      </c>
      <c r="F283" s="40"/>
      <c r="G283" s="85"/>
      <c r="H283" s="28"/>
      <c r="I283" s="34"/>
      <c r="J283" s="40"/>
      <c r="K283" s="7"/>
    </row>
    <row r="284" spans="1:11" s="22" customFormat="1" ht="14">
      <c r="A284" s="29"/>
      <c r="B284" s="40" t="s">
        <v>228</v>
      </c>
      <c r="C284" s="41">
        <f>C282+C283</f>
        <v>2.5224915577641016</v>
      </c>
      <c r="D284" s="41">
        <f>D282+D283</f>
        <v>3.8367772720498161</v>
      </c>
      <c r="E284" s="41">
        <f>E282+E283</f>
        <v>3.1653487006212448</v>
      </c>
      <c r="F284" s="40"/>
      <c r="G284" s="85"/>
      <c r="H284" s="28"/>
      <c r="I284" s="34"/>
      <c r="J284" s="40"/>
      <c r="K284" s="7"/>
    </row>
    <row r="285" spans="1:11" s="22" customFormat="1" ht="14">
      <c r="A285" s="29"/>
      <c r="B285" s="40" t="s">
        <v>229</v>
      </c>
      <c r="C285" s="41">
        <f>C282-C283</f>
        <v>2.2203655850930413</v>
      </c>
      <c r="D285" s="41">
        <f>D282-D283</f>
        <v>3.5346512993787558</v>
      </c>
      <c r="E285" s="41">
        <f>E282-E283</f>
        <v>2.8632227279501845</v>
      </c>
      <c r="F285" s="40"/>
      <c r="G285" s="85"/>
      <c r="H285" s="28"/>
      <c r="I285" s="34"/>
      <c r="J285" s="40"/>
      <c r="K285" s="7"/>
    </row>
    <row r="286" spans="1:11" s="22" customFormat="1" ht="14">
      <c r="A286" s="29"/>
      <c r="B286" s="40"/>
      <c r="C286" s="86"/>
      <c r="D286" s="41"/>
      <c r="E286" s="50"/>
      <c r="F286" s="40"/>
      <c r="G286" s="85"/>
      <c r="H286" s="28"/>
      <c r="I286" s="34"/>
      <c r="J286" s="40"/>
      <c r="K286" s="7"/>
    </row>
    <row r="287" spans="1:11" s="22" customFormat="1" ht="14">
      <c r="A287" s="29"/>
      <c r="B287" s="52" t="s">
        <v>230</v>
      </c>
      <c r="C287" s="28"/>
      <c r="D287" s="28"/>
      <c r="E287" s="28"/>
      <c r="F287" s="28"/>
      <c r="G287" s="28"/>
      <c r="H287" s="28"/>
      <c r="I287" s="34"/>
      <c r="J287" s="28"/>
    </row>
    <row r="288" spans="1:11" s="22" customFormat="1" ht="14">
      <c r="A288" s="29"/>
      <c r="B288" s="30"/>
      <c r="C288" s="26" t="s">
        <v>231</v>
      </c>
      <c r="D288" s="26" t="s">
        <v>232</v>
      </c>
      <c r="E288" s="26" t="s">
        <v>90</v>
      </c>
      <c r="F288" s="30"/>
      <c r="G288" s="33"/>
      <c r="H288" s="28"/>
      <c r="I288" s="34"/>
      <c r="J288" s="30"/>
      <c r="K288" s="3"/>
    </row>
    <row r="289" spans="1:11" s="22" customFormat="1" ht="14">
      <c r="A289" s="29"/>
      <c r="B289" s="30" t="s">
        <v>91</v>
      </c>
      <c r="C289" s="81">
        <f>C279</f>
        <v>0.95</v>
      </c>
      <c r="D289" s="81">
        <f t="shared" ref="D289:E289" si="62">D279</f>
        <v>0.95</v>
      </c>
      <c r="E289" s="81">
        <f t="shared" si="62"/>
        <v>0.95</v>
      </c>
      <c r="F289" s="30"/>
      <c r="G289" s="33"/>
      <c r="H289" s="28"/>
      <c r="I289" s="34"/>
      <c r="J289" s="30"/>
      <c r="K289" s="3"/>
    </row>
    <row r="290" spans="1:11" s="22" customFormat="1" ht="14">
      <c r="A290" s="29"/>
      <c r="B290" s="30" t="s">
        <v>92</v>
      </c>
      <c r="C290" s="41">
        <f>TINV(1-C289,C247)</f>
        <v>2.4469118511449688</v>
      </c>
      <c r="D290" s="41">
        <f>TINV(1-D289,D247)</f>
        <v>2.4469118511449688</v>
      </c>
      <c r="E290" s="41">
        <f>TINV(1-E289,E247)</f>
        <v>2.4469118511449688</v>
      </c>
      <c r="F290" s="30"/>
      <c r="G290" s="33"/>
      <c r="H290" s="28"/>
      <c r="I290" s="34"/>
      <c r="J290" s="30"/>
      <c r="K290" s="3"/>
    </row>
    <row r="291" spans="1:11" s="22" customFormat="1" ht="15" thickBot="1">
      <c r="A291" s="29"/>
      <c r="B291" s="30" t="s">
        <v>93</v>
      </c>
      <c r="C291" s="41">
        <f>C260</f>
        <v>7.1428571428569232E-2</v>
      </c>
      <c r="D291" s="41">
        <f t="shared" ref="D291:E291" si="63">D260</f>
        <v>7.0469755175946933E-2</v>
      </c>
      <c r="E291" s="41">
        <f t="shared" si="63"/>
        <v>7.3771111356331617E-2</v>
      </c>
      <c r="F291" s="30"/>
      <c r="G291" s="33"/>
      <c r="H291" s="28"/>
      <c r="I291" s="34"/>
      <c r="J291" s="30"/>
      <c r="K291" s="3"/>
    </row>
    <row r="292" spans="1:11" s="22" customFormat="1" ht="15">
      <c r="A292" s="29"/>
      <c r="B292" s="82" t="s">
        <v>94</v>
      </c>
      <c r="C292" s="45">
        <f>C249</f>
        <v>2.3714285714285714</v>
      </c>
      <c r="D292" s="45">
        <f>D249</f>
        <v>3.6857142857142859</v>
      </c>
      <c r="E292" s="46">
        <f>E249</f>
        <v>3.0142857142857147</v>
      </c>
      <c r="F292" s="40"/>
      <c r="G292" s="85"/>
      <c r="H292" s="28"/>
      <c r="I292" s="34"/>
      <c r="J292" s="40"/>
      <c r="K292" s="7"/>
    </row>
    <row r="293" spans="1:11" s="22" customFormat="1" ht="15" thickBot="1">
      <c r="A293" s="29"/>
      <c r="B293" s="78" t="s">
        <v>131</v>
      </c>
      <c r="C293" s="48">
        <f>C291*C290</f>
        <v>0.17477941793892096</v>
      </c>
      <c r="D293" s="48">
        <f t="shared" ref="D293:E293" si="64">D291*D290</f>
        <v>0.17243327908730904</v>
      </c>
      <c r="E293" s="49">
        <f t="shared" si="64"/>
        <v>0.18051140664994303</v>
      </c>
      <c r="F293" s="40"/>
      <c r="G293" s="85"/>
      <c r="H293" s="28"/>
      <c r="I293" s="34"/>
      <c r="J293" s="40"/>
      <c r="K293" s="7"/>
    </row>
    <row r="294" spans="1:11" s="22" customFormat="1" ht="14">
      <c r="A294" s="29"/>
      <c r="B294" s="40" t="s">
        <v>95</v>
      </c>
      <c r="C294" s="41">
        <f>C292+C293</f>
        <v>2.5462079893674923</v>
      </c>
      <c r="D294" s="41">
        <f>D292+D293</f>
        <v>3.858147564801595</v>
      </c>
      <c r="E294" s="41">
        <f>E292+E293</f>
        <v>3.1947971209356578</v>
      </c>
      <c r="F294" s="40"/>
      <c r="G294" s="85"/>
      <c r="H294" s="28"/>
      <c r="I294" s="34"/>
      <c r="J294" s="40"/>
      <c r="K294" s="7"/>
    </row>
    <row r="295" spans="1:11" s="22" customFormat="1" ht="14">
      <c r="A295" s="29"/>
      <c r="B295" s="40" t="s">
        <v>237</v>
      </c>
      <c r="C295" s="41">
        <f>C292-C293</f>
        <v>2.1966491534896506</v>
      </c>
      <c r="D295" s="41">
        <f>D292-D293</f>
        <v>3.5132810066269768</v>
      </c>
      <c r="E295" s="41">
        <f>E292-E293</f>
        <v>2.8337743076357715</v>
      </c>
      <c r="F295" s="40"/>
      <c r="G295" s="85"/>
      <c r="H295" s="28"/>
      <c r="I295" s="34"/>
      <c r="J295" s="40"/>
      <c r="K295" s="7"/>
    </row>
    <row r="296" spans="1:11" s="22" customFormat="1" ht="14">
      <c r="A296" s="29"/>
      <c r="B296" s="85"/>
      <c r="C296" s="85"/>
      <c r="D296" s="85"/>
      <c r="E296" s="85"/>
      <c r="F296" s="85"/>
      <c r="G296" s="85"/>
      <c r="H296" s="85"/>
      <c r="I296" s="85"/>
      <c r="J296" s="85"/>
    </row>
    <row r="297" spans="1:11" s="22" customFormat="1" ht="14">
      <c r="A297" s="29"/>
      <c r="B297" s="106"/>
      <c r="C297" s="7"/>
    </row>
    <row r="298" spans="1:11" s="22" customFormat="1" ht="14">
      <c r="A298" s="29"/>
      <c r="B298" s="102"/>
      <c r="C298" s="7"/>
    </row>
    <row r="299" spans="1:11" s="7" customFormat="1" ht="14">
      <c r="A299" s="4" t="s">
        <v>238</v>
      </c>
      <c r="B299" s="143" t="s">
        <v>239</v>
      </c>
      <c r="C299" s="143"/>
      <c r="D299" s="5"/>
      <c r="E299" s="90"/>
      <c r="F299" s="90"/>
      <c r="G299" s="90"/>
      <c r="H299" s="90"/>
      <c r="I299" s="90"/>
    </row>
    <row r="300" spans="1:11" s="7" customFormat="1" ht="14">
      <c r="A300" s="4"/>
      <c r="B300" s="8" t="s">
        <v>240</v>
      </c>
      <c r="C300" s="9">
        <v>2</v>
      </c>
      <c r="D300" s="5"/>
      <c r="E300" s="5"/>
      <c r="F300" s="90"/>
      <c r="G300" s="90"/>
      <c r="H300" s="90"/>
      <c r="I300" s="90"/>
    </row>
    <row r="301" spans="1:11" s="7" customFormat="1" ht="14">
      <c r="A301" s="4"/>
      <c r="B301" s="96"/>
      <c r="C301" s="144" t="s">
        <v>397</v>
      </c>
      <c r="D301" s="144"/>
      <c r="E301" s="107"/>
      <c r="F301" s="92"/>
      <c r="G301" s="92"/>
      <c r="H301" s="93"/>
      <c r="I301" s="93"/>
    </row>
    <row r="302" spans="1:11" s="22" customFormat="1" ht="14">
      <c r="A302" s="19"/>
      <c r="B302" s="99"/>
      <c r="C302" s="131" t="s">
        <v>398</v>
      </c>
      <c r="D302" s="131" t="s">
        <v>399</v>
      </c>
      <c r="E302" s="107"/>
      <c r="F302" s="94"/>
      <c r="G302" s="94"/>
      <c r="H302" s="94"/>
      <c r="I302" s="94"/>
    </row>
    <row r="303" spans="1:11" s="22" customFormat="1" ht="14">
      <c r="A303" s="23"/>
      <c r="B303" s="99"/>
      <c r="C303" s="129">
        <v>9</v>
      </c>
      <c r="D303" s="129">
        <v>3</v>
      </c>
      <c r="E303" s="104"/>
      <c r="F303" s="94"/>
      <c r="G303" s="94"/>
      <c r="H303" s="94"/>
      <c r="I303" s="94"/>
    </row>
    <row r="304" spans="1:11" s="22" customFormat="1" ht="14">
      <c r="A304" s="24"/>
      <c r="B304" s="99"/>
      <c r="C304" s="129">
        <v>6</v>
      </c>
      <c r="D304" s="129">
        <v>4</v>
      </c>
      <c r="E304" s="104"/>
      <c r="F304" s="94"/>
      <c r="G304" s="94"/>
      <c r="H304" s="94"/>
      <c r="I304" s="94"/>
    </row>
    <row r="305" spans="1:11" s="22" customFormat="1" ht="14">
      <c r="A305" s="24"/>
      <c r="B305" s="99"/>
      <c r="C305" s="129">
        <v>4</v>
      </c>
      <c r="D305" s="129">
        <v>7</v>
      </c>
      <c r="E305" s="104"/>
      <c r="F305" s="94"/>
      <c r="G305" s="94"/>
      <c r="H305" s="94"/>
      <c r="I305" s="94"/>
    </row>
    <row r="306" spans="1:11" s="22" customFormat="1" ht="14">
      <c r="A306" s="23"/>
      <c r="B306" s="99"/>
      <c r="C306" s="129">
        <v>2</v>
      </c>
      <c r="D306" s="129">
        <v>4</v>
      </c>
      <c r="E306" s="104"/>
      <c r="F306" s="94"/>
      <c r="G306" s="94"/>
      <c r="H306" s="94"/>
      <c r="I306" s="94"/>
    </row>
    <row r="307" spans="1:11" s="22" customFormat="1" ht="14">
      <c r="A307" s="23"/>
      <c r="B307" s="99"/>
      <c r="C307" s="129">
        <v>6</v>
      </c>
      <c r="D307" s="129">
        <v>2</v>
      </c>
      <c r="E307" s="104"/>
      <c r="F307" s="94"/>
      <c r="G307" s="94"/>
      <c r="H307" s="94"/>
      <c r="I307" s="94"/>
    </row>
    <row r="308" spans="1:11" s="22" customFormat="1" ht="14">
      <c r="A308" s="24"/>
      <c r="B308" s="99"/>
      <c r="C308" s="129">
        <v>6</v>
      </c>
      <c r="D308" s="129">
        <v>0</v>
      </c>
      <c r="E308" s="104"/>
      <c r="F308" s="94"/>
      <c r="G308" s="94"/>
      <c r="H308" s="94"/>
      <c r="I308" s="94"/>
    </row>
    <row r="309" spans="1:11" s="22" customFormat="1" ht="14">
      <c r="A309" s="24"/>
      <c r="B309" s="101"/>
      <c r="C309" s="130">
        <v>0</v>
      </c>
      <c r="D309" s="134">
        <v>3</v>
      </c>
      <c r="E309" s="26" t="s">
        <v>241</v>
      </c>
      <c r="F309" s="27" t="s">
        <v>386</v>
      </c>
      <c r="G309" s="27"/>
      <c r="H309" s="28"/>
      <c r="I309" s="28"/>
    </row>
    <row r="310" spans="1:11" s="22" customFormat="1" ht="15">
      <c r="A310" s="29"/>
      <c r="B310" s="30" t="s">
        <v>387</v>
      </c>
      <c r="C310" s="31">
        <f>COUNT(C303:C309)</f>
        <v>7</v>
      </c>
      <c r="D310" s="32">
        <f>COUNT(D303:D309)</f>
        <v>7</v>
      </c>
      <c r="E310" s="31">
        <f>SUM(C310:D310)</f>
        <v>14</v>
      </c>
      <c r="F310" s="33" t="s">
        <v>305</v>
      </c>
      <c r="G310" s="28"/>
      <c r="H310" s="28"/>
      <c r="I310" s="34"/>
      <c r="J310" s="102"/>
      <c r="K310" s="3"/>
    </row>
    <row r="311" spans="1:11" s="22" customFormat="1" ht="15">
      <c r="A311" s="29"/>
      <c r="B311" s="30" t="s">
        <v>306</v>
      </c>
      <c r="C311" s="31">
        <f>C310-1</f>
        <v>6</v>
      </c>
      <c r="D311" s="32">
        <f t="shared" ref="D311" si="65">D310-1</f>
        <v>6</v>
      </c>
      <c r="E311" s="31">
        <f>SUM(C311:D311)</f>
        <v>12</v>
      </c>
      <c r="F311" s="33" t="s">
        <v>307</v>
      </c>
      <c r="G311" s="28"/>
      <c r="H311" s="28"/>
      <c r="I311" s="34"/>
      <c r="J311" s="102"/>
      <c r="K311" s="3"/>
    </row>
    <row r="312" spans="1:11" s="22" customFormat="1" ht="15">
      <c r="A312" s="29"/>
      <c r="B312" s="30" t="s">
        <v>308</v>
      </c>
      <c r="C312" s="41">
        <f>SUM(C303:C309)</f>
        <v>33</v>
      </c>
      <c r="D312" s="42">
        <f>SUM(D303:D309)</f>
        <v>23</v>
      </c>
      <c r="E312" s="41">
        <f>SUM(C312:D312)</f>
        <v>56</v>
      </c>
      <c r="F312" s="33" t="s">
        <v>309</v>
      </c>
      <c r="G312" s="28"/>
      <c r="H312" s="28"/>
      <c r="I312" s="34"/>
      <c r="J312" s="102"/>
      <c r="K312" s="7"/>
    </row>
    <row r="313" spans="1:11" s="22" customFormat="1" ht="15">
      <c r="A313" s="29"/>
      <c r="B313" s="30" t="s">
        <v>322</v>
      </c>
      <c r="C313" s="41">
        <f>C312/C310</f>
        <v>4.7142857142857144</v>
      </c>
      <c r="D313" s="42">
        <f t="shared" ref="D313" si="66">D312/D310</f>
        <v>3.2857142857142856</v>
      </c>
      <c r="E313" s="41">
        <f>E312/E310</f>
        <v>4</v>
      </c>
      <c r="F313" s="33" t="s">
        <v>310</v>
      </c>
      <c r="G313" s="28"/>
      <c r="H313" s="28"/>
      <c r="I313" s="34"/>
      <c r="J313" s="102"/>
      <c r="K313" s="7"/>
    </row>
    <row r="314" spans="1:11" s="22" customFormat="1" ht="15">
      <c r="A314" s="29"/>
      <c r="B314" s="30" t="s">
        <v>378</v>
      </c>
      <c r="C314" s="41">
        <f>C312^2/C310</f>
        <v>155.57142857142858</v>
      </c>
      <c r="D314" s="42">
        <f t="shared" ref="D314" si="67">D312^2/D310</f>
        <v>75.571428571428569</v>
      </c>
      <c r="E314" s="41">
        <f>SUM(C314:D314)</f>
        <v>231.14285714285717</v>
      </c>
      <c r="F314" s="37" t="s">
        <v>379</v>
      </c>
      <c r="G314" s="28"/>
      <c r="H314" s="28"/>
      <c r="I314" s="34"/>
      <c r="J314" s="102"/>
      <c r="K314" s="7"/>
    </row>
    <row r="315" spans="1:11" s="22" customFormat="1" ht="15">
      <c r="A315" s="29"/>
      <c r="B315" s="38" t="s">
        <v>285</v>
      </c>
      <c r="C315" s="41">
        <f>SUMSQ(C303:C309)-C312^2/C310</f>
        <v>53.428571428571416</v>
      </c>
      <c r="D315" s="42">
        <f>SUMSQ(D303:D309)-D312^2/D310</f>
        <v>27.428571428571431</v>
      </c>
      <c r="E315" s="41">
        <f>SUM(C315:D315)</f>
        <v>80.857142857142847</v>
      </c>
      <c r="F315" s="33" t="s">
        <v>286</v>
      </c>
      <c r="G315" s="28"/>
      <c r="H315" s="28"/>
      <c r="I315" s="34"/>
      <c r="J315" s="108"/>
      <c r="K315" s="7"/>
    </row>
    <row r="316" spans="1:11" s="22" customFormat="1" ht="15">
      <c r="A316" s="29"/>
      <c r="B316" s="40" t="s">
        <v>287</v>
      </c>
      <c r="C316" s="41">
        <f>C315/C311</f>
        <v>8.9047619047619033</v>
      </c>
      <c r="D316" s="42">
        <f t="shared" ref="D316" si="68">D315/D311</f>
        <v>4.5714285714285721</v>
      </c>
      <c r="E316" s="41">
        <f>E315/E311</f>
        <v>6.7380952380952372</v>
      </c>
      <c r="F316" s="33" t="s">
        <v>288</v>
      </c>
      <c r="G316" s="28"/>
      <c r="H316" s="28"/>
      <c r="I316" s="34"/>
      <c r="J316" s="109"/>
    </row>
    <row r="317" spans="1:11" s="22" customFormat="1" ht="15">
      <c r="A317" s="29"/>
      <c r="B317" s="40" t="s">
        <v>289</v>
      </c>
      <c r="C317" s="41">
        <f>SQRT(C316)</f>
        <v>2.9840847683606282</v>
      </c>
      <c r="D317" s="42">
        <f t="shared" ref="D317" si="69">SQRT(D316)</f>
        <v>2.1380899352993952</v>
      </c>
      <c r="E317" s="41"/>
      <c r="F317" s="33"/>
      <c r="G317" s="28"/>
      <c r="H317" s="28"/>
      <c r="I317" s="34"/>
      <c r="J317" s="109"/>
    </row>
    <row r="318" spans="1:11" s="22" customFormat="1" ht="15">
      <c r="A318" s="29"/>
      <c r="B318" s="40" t="s">
        <v>290</v>
      </c>
      <c r="C318" s="41">
        <f>C311/$E311</f>
        <v>0.5</v>
      </c>
      <c r="D318" s="42">
        <f>D311/$E311</f>
        <v>0.5</v>
      </c>
      <c r="E318" s="41">
        <f>SUM(C318:D318)</f>
        <v>1</v>
      </c>
      <c r="F318" s="33" t="s">
        <v>312</v>
      </c>
      <c r="G318" s="28"/>
      <c r="H318" s="28"/>
      <c r="I318" s="34"/>
      <c r="J318" s="109"/>
    </row>
    <row r="319" spans="1:11" s="22" customFormat="1" ht="15">
      <c r="A319" s="29"/>
      <c r="B319" s="40" t="s">
        <v>311</v>
      </c>
      <c r="C319" s="41">
        <f>C318*C316</f>
        <v>4.4523809523809517</v>
      </c>
      <c r="D319" s="42">
        <f t="shared" ref="D319" si="70">D318*D316</f>
        <v>2.285714285714286</v>
      </c>
      <c r="E319" s="41">
        <f>SUM(C319:D319)</f>
        <v>6.7380952380952372</v>
      </c>
      <c r="F319" s="33" t="s">
        <v>5</v>
      </c>
      <c r="G319" s="28"/>
      <c r="H319" s="28"/>
      <c r="I319" s="34"/>
      <c r="J319" s="109"/>
    </row>
    <row r="320" spans="1:11" s="22" customFormat="1" ht="14">
      <c r="A320" s="29"/>
      <c r="B320" s="40"/>
      <c r="C320" s="41"/>
      <c r="D320" s="41"/>
      <c r="E320" s="41"/>
      <c r="F320" s="41"/>
      <c r="G320" s="33"/>
      <c r="H320" s="28"/>
      <c r="I320" s="34"/>
      <c r="J320" s="109"/>
    </row>
    <row r="321" spans="1:11" s="22" customFormat="1" ht="16">
      <c r="A321" s="29"/>
      <c r="B321" s="51" t="s">
        <v>6</v>
      </c>
      <c r="C321" s="41"/>
      <c r="D321" s="41"/>
      <c r="E321" s="50"/>
      <c r="F321" s="30"/>
      <c r="G321" s="33"/>
      <c r="H321" s="28"/>
      <c r="I321" s="34"/>
      <c r="J321" s="102"/>
      <c r="K321" s="7"/>
    </row>
    <row r="322" spans="1:11" s="22" customFormat="1" ht="14">
      <c r="A322" s="29"/>
      <c r="B322" s="40" t="s">
        <v>7</v>
      </c>
      <c r="C322" s="41">
        <f>E314-E312^2/E310</f>
        <v>7.1428571428571672</v>
      </c>
      <c r="D322" s="41"/>
      <c r="E322" s="50"/>
      <c r="F322" s="30"/>
      <c r="G322" s="33"/>
      <c r="H322" s="28"/>
      <c r="I322" s="34"/>
      <c r="J322" s="102"/>
      <c r="K322" s="7"/>
    </row>
    <row r="323" spans="1:11" s="22" customFormat="1" ht="14">
      <c r="A323" s="29"/>
      <c r="B323" s="40" t="s">
        <v>8</v>
      </c>
      <c r="C323" s="41">
        <f>SUMSQ(C303:D309)-E314</f>
        <v>80.857142857142833</v>
      </c>
      <c r="D323" s="41"/>
      <c r="E323" s="50"/>
      <c r="F323" s="30"/>
      <c r="G323" s="33"/>
      <c r="H323" s="28"/>
      <c r="I323" s="34"/>
      <c r="J323" s="102"/>
      <c r="K323" s="7"/>
    </row>
    <row r="324" spans="1:11" s="22" customFormat="1" ht="14">
      <c r="A324" s="29"/>
      <c r="B324" s="40" t="s">
        <v>9</v>
      </c>
      <c r="C324" s="41">
        <f>C322+C323</f>
        <v>88</v>
      </c>
      <c r="D324" s="52" t="s">
        <v>139</v>
      </c>
      <c r="E324" s="50"/>
      <c r="F324" s="30"/>
      <c r="G324" s="33"/>
      <c r="H324" s="28"/>
      <c r="I324" s="34"/>
      <c r="J324" s="102"/>
      <c r="K324" s="7"/>
    </row>
    <row r="325" spans="1:11" s="22" customFormat="1" ht="14">
      <c r="A325" s="29"/>
      <c r="B325" s="40" t="s">
        <v>9</v>
      </c>
      <c r="C325" s="41">
        <f>SUMSQ(C303:D309)-E312^2/E310</f>
        <v>88</v>
      </c>
      <c r="D325" s="52" t="s">
        <v>140</v>
      </c>
      <c r="E325" s="50"/>
      <c r="F325" s="30"/>
      <c r="G325" s="33"/>
      <c r="H325" s="28"/>
      <c r="I325" s="34"/>
      <c r="J325" s="102"/>
      <c r="K325" s="7"/>
    </row>
    <row r="326" spans="1:11" s="22" customFormat="1" ht="14">
      <c r="A326" s="29"/>
      <c r="B326" s="40" t="s">
        <v>141</v>
      </c>
      <c r="C326" s="31">
        <f>C300-1</f>
        <v>1</v>
      </c>
      <c r="D326" s="53" t="s">
        <v>142</v>
      </c>
      <c r="E326" s="50"/>
      <c r="F326" s="30"/>
      <c r="G326" s="33"/>
      <c r="H326" s="28"/>
      <c r="I326" s="34"/>
      <c r="J326" s="102"/>
      <c r="K326" s="7"/>
    </row>
    <row r="327" spans="1:11" s="22" customFormat="1" ht="14">
      <c r="A327" s="29"/>
      <c r="B327" s="40" t="s">
        <v>143</v>
      </c>
      <c r="C327" s="31">
        <f>E310-C300</f>
        <v>12</v>
      </c>
      <c r="D327" s="53" t="s">
        <v>144</v>
      </c>
      <c r="E327" s="50"/>
      <c r="F327" s="30"/>
      <c r="G327" s="33"/>
      <c r="H327" s="28"/>
      <c r="I327" s="34"/>
      <c r="J327" s="102"/>
      <c r="K327" s="7"/>
    </row>
    <row r="328" spans="1:11" s="22" customFormat="1" ht="15" thickBot="1">
      <c r="A328" s="29"/>
      <c r="B328" s="40"/>
      <c r="C328" s="41"/>
      <c r="D328" s="41"/>
      <c r="E328" s="50"/>
      <c r="F328" s="30"/>
      <c r="G328" s="33"/>
      <c r="H328" s="28"/>
      <c r="I328" s="34"/>
      <c r="J328" s="102"/>
      <c r="K328" s="7"/>
    </row>
    <row r="329" spans="1:11" s="22" customFormat="1" ht="14">
      <c r="A329" s="29"/>
      <c r="B329" s="54" t="s">
        <v>145</v>
      </c>
      <c r="C329" s="55" t="s">
        <v>146</v>
      </c>
      <c r="D329" s="56">
        <v>0.05</v>
      </c>
      <c r="E329" s="57"/>
      <c r="F329" s="58"/>
      <c r="G329" s="59"/>
      <c r="H329" s="60"/>
      <c r="I329" s="34"/>
      <c r="J329" s="102"/>
      <c r="K329" s="7"/>
    </row>
    <row r="330" spans="1:11" s="22" customFormat="1" ht="14">
      <c r="A330" s="29"/>
      <c r="B330" s="61" t="s">
        <v>147</v>
      </c>
      <c r="C330" s="62" t="s">
        <v>148</v>
      </c>
      <c r="D330" s="62" t="s">
        <v>149</v>
      </c>
      <c r="E330" s="62" t="s">
        <v>150</v>
      </c>
      <c r="F330" s="62" t="s">
        <v>151</v>
      </c>
      <c r="G330" s="63" t="s">
        <v>152</v>
      </c>
      <c r="H330" s="64"/>
      <c r="I330" s="34"/>
      <c r="J330" s="102"/>
      <c r="K330" s="7"/>
    </row>
    <row r="331" spans="1:11" s="22" customFormat="1" ht="14">
      <c r="A331" s="29"/>
      <c r="B331" s="65" t="s">
        <v>153</v>
      </c>
      <c r="C331" s="40">
        <f>C326</f>
        <v>1</v>
      </c>
      <c r="D331" s="30">
        <f>C322</f>
        <v>7.1428571428571672</v>
      </c>
      <c r="E331" s="30">
        <f>D331/C331</f>
        <v>7.1428571428571672</v>
      </c>
      <c r="F331" s="30">
        <f>E331/E332</f>
        <v>1.0600706713780959</v>
      </c>
      <c r="G331" s="30">
        <f>FINV(D329,C331,C332)</f>
        <v>4.7472253467225149</v>
      </c>
      <c r="H331" s="64" t="str">
        <f>IF(F331&gt;G331,"Reject H0", "Don't reject H0")</f>
        <v>Don't reject H0</v>
      </c>
      <c r="I331" s="34"/>
      <c r="J331" s="102"/>
      <c r="K331" s="7"/>
    </row>
    <row r="332" spans="1:11" s="22" customFormat="1" ht="14">
      <c r="A332" s="29"/>
      <c r="B332" s="66" t="s">
        <v>154</v>
      </c>
      <c r="C332" s="63">
        <f>C327</f>
        <v>12</v>
      </c>
      <c r="D332" s="62">
        <f>C323</f>
        <v>80.857142857142833</v>
      </c>
      <c r="E332" s="30">
        <f>D332/C332</f>
        <v>6.7380952380952364</v>
      </c>
      <c r="F332" s="30"/>
      <c r="G332" s="40"/>
      <c r="H332" s="64"/>
      <c r="I332" s="34"/>
      <c r="J332" s="102"/>
      <c r="K332" s="7"/>
    </row>
    <row r="333" spans="1:11" s="22" customFormat="1" ht="15" thickBot="1">
      <c r="A333" s="29"/>
      <c r="B333" s="67" t="s">
        <v>24</v>
      </c>
      <c r="C333" s="68">
        <f>C331+C332</f>
        <v>13</v>
      </c>
      <c r="D333" s="48">
        <f>D331+D332</f>
        <v>88</v>
      </c>
      <c r="E333" s="69"/>
      <c r="F333" s="69"/>
      <c r="G333" s="70"/>
      <c r="H333" s="71"/>
      <c r="I333" s="34"/>
      <c r="J333" s="102"/>
      <c r="K333" s="7"/>
    </row>
    <row r="334" spans="1:11" s="22" customFormat="1" ht="14">
      <c r="A334" s="29"/>
      <c r="B334" s="40"/>
      <c r="C334" s="31"/>
      <c r="D334" s="41"/>
      <c r="E334" s="52"/>
      <c r="F334" s="52"/>
      <c r="G334" s="33"/>
      <c r="H334" s="28"/>
      <c r="I334" s="34"/>
      <c r="J334" s="102"/>
      <c r="K334" s="7"/>
    </row>
    <row r="335" spans="1:11" s="22" customFormat="1" ht="14">
      <c r="A335" s="4"/>
      <c r="B335" s="102"/>
      <c r="C335" s="110"/>
    </row>
    <row r="336" spans="1:11" s="22" customFormat="1" ht="14">
      <c r="A336" s="29"/>
      <c r="B336" s="102"/>
      <c r="C336" s="110"/>
    </row>
    <row r="337" spans="1:12" s="7" customFormat="1" ht="14">
      <c r="A337" s="142" t="s">
        <v>25</v>
      </c>
      <c r="B337" s="143" t="s">
        <v>26</v>
      </c>
      <c r="C337" s="143"/>
      <c r="D337" s="5"/>
      <c r="E337" s="5"/>
      <c r="F337" s="5"/>
      <c r="G337" s="5"/>
      <c r="H337" s="90"/>
      <c r="I337" s="90"/>
      <c r="J337" s="90"/>
      <c r="K337" s="90"/>
      <c r="L337" s="90"/>
    </row>
    <row r="338" spans="1:12" s="7" customFormat="1" ht="14">
      <c r="A338" s="4"/>
      <c r="B338" s="8" t="s">
        <v>27</v>
      </c>
      <c r="C338" s="9">
        <v>5</v>
      </c>
      <c r="D338" s="5"/>
      <c r="E338" s="5"/>
      <c r="F338" s="5"/>
      <c r="G338" s="5"/>
      <c r="H338" s="90"/>
      <c r="I338" s="90"/>
      <c r="J338" s="90"/>
      <c r="K338" s="90"/>
      <c r="L338" s="90"/>
    </row>
    <row r="339" spans="1:12" s="14" customFormat="1" ht="16">
      <c r="A339" s="10"/>
      <c r="B339" s="11" t="s">
        <v>28</v>
      </c>
      <c r="C339" s="12">
        <v>6</v>
      </c>
      <c r="D339" s="12">
        <v>10</v>
      </c>
      <c r="E339" s="12">
        <v>9</v>
      </c>
      <c r="F339" s="12">
        <v>7</v>
      </c>
      <c r="G339" s="12">
        <v>8</v>
      </c>
      <c r="H339" s="91"/>
      <c r="I339" s="91"/>
      <c r="J339" s="91"/>
      <c r="K339" s="91"/>
      <c r="L339" s="91"/>
    </row>
    <row r="340" spans="1:12" s="14" customFormat="1" ht="16">
      <c r="A340" s="10"/>
      <c r="B340" s="11" t="s">
        <v>29</v>
      </c>
      <c r="C340" s="15">
        <v>1</v>
      </c>
      <c r="D340" s="15">
        <v>4</v>
      </c>
      <c r="E340" s="15">
        <v>4</v>
      </c>
      <c r="F340" s="15">
        <v>3</v>
      </c>
      <c r="G340" s="15">
        <v>1</v>
      </c>
      <c r="H340" s="91"/>
      <c r="I340" s="91"/>
      <c r="J340" s="91"/>
      <c r="K340" s="91"/>
      <c r="L340" s="91"/>
    </row>
    <row r="341" spans="1:12" s="7" customFormat="1" ht="14">
      <c r="A341" s="4"/>
      <c r="B341" s="96"/>
      <c r="C341" s="145" t="s">
        <v>400</v>
      </c>
      <c r="D341" s="145"/>
      <c r="E341" s="145"/>
      <c r="F341" s="145"/>
      <c r="G341" s="145"/>
      <c r="H341" s="93"/>
      <c r="I341" s="93"/>
      <c r="J341" s="93"/>
      <c r="K341" s="93"/>
      <c r="L341" s="93"/>
    </row>
    <row r="342" spans="1:12" s="22" customFormat="1" ht="14">
      <c r="A342" s="19"/>
      <c r="B342" s="99"/>
      <c r="C342" s="135" t="s">
        <v>401</v>
      </c>
      <c r="D342" s="135" t="s">
        <v>402</v>
      </c>
      <c r="E342" s="135" t="s">
        <v>403</v>
      </c>
      <c r="F342" s="135" t="s">
        <v>404</v>
      </c>
      <c r="G342" s="135" t="s">
        <v>405</v>
      </c>
      <c r="H342" s="94"/>
      <c r="I342" s="94"/>
      <c r="J342" s="94"/>
      <c r="K342" s="94"/>
      <c r="L342" s="94"/>
    </row>
    <row r="343" spans="1:12" s="22" customFormat="1" ht="14">
      <c r="A343" s="23"/>
      <c r="B343" s="99"/>
      <c r="C343" s="136">
        <v>4</v>
      </c>
      <c r="D343" s="136">
        <v>8</v>
      </c>
      <c r="E343" s="136">
        <v>14</v>
      </c>
      <c r="F343" s="136">
        <v>8</v>
      </c>
      <c r="G343" s="136">
        <v>8</v>
      </c>
      <c r="H343" s="94"/>
      <c r="I343" s="94"/>
      <c r="J343" s="94"/>
      <c r="K343" s="94"/>
      <c r="L343" s="94"/>
    </row>
    <row r="344" spans="1:12" s="22" customFormat="1" ht="14">
      <c r="A344" s="24"/>
      <c r="B344" s="99"/>
      <c r="C344" s="136">
        <v>6</v>
      </c>
      <c r="D344" s="136">
        <v>10</v>
      </c>
      <c r="E344" s="136">
        <v>2</v>
      </c>
      <c r="F344" s="136">
        <v>7</v>
      </c>
      <c r="G344" s="136">
        <v>10</v>
      </c>
      <c r="H344" s="94"/>
      <c r="I344" s="94"/>
      <c r="J344" s="94"/>
      <c r="K344" s="94"/>
      <c r="L344" s="94"/>
    </row>
    <row r="345" spans="1:12" s="22" customFormat="1" ht="14">
      <c r="A345" s="24"/>
      <c r="B345" s="99"/>
      <c r="C345" s="136">
        <v>7</v>
      </c>
      <c r="D345" s="136">
        <v>10</v>
      </c>
      <c r="E345" s="136">
        <v>11</v>
      </c>
      <c r="F345" s="136">
        <v>10</v>
      </c>
      <c r="G345" s="136">
        <v>6</v>
      </c>
      <c r="H345" s="94"/>
      <c r="I345" s="94"/>
      <c r="J345" s="94"/>
      <c r="K345" s="94"/>
      <c r="L345" s="94"/>
    </row>
    <row r="346" spans="1:12" s="22" customFormat="1" ht="14">
      <c r="A346" s="23"/>
      <c r="B346" s="99"/>
      <c r="C346" s="136">
        <v>5</v>
      </c>
      <c r="D346" s="136">
        <v>6</v>
      </c>
      <c r="E346" s="136">
        <v>8</v>
      </c>
      <c r="F346" s="136">
        <v>10</v>
      </c>
      <c r="G346" s="136">
        <v>7</v>
      </c>
      <c r="H346" s="94"/>
      <c r="I346" s="94"/>
      <c r="J346" s="94"/>
      <c r="K346" s="94"/>
      <c r="L346" s="94"/>
    </row>
    <row r="347" spans="1:12" s="22" customFormat="1" ht="14">
      <c r="A347" s="24"/>
      <c r="B347" s="99"/>
      <c r="C347" s="136">
        <v>5</v>
      </c>
      <c r="D347" s="136">
        <v>3</v>
      </c>
      <c r="E347" s="136">
        <v>8</v>
      </c>
      <c r="F347" s="136">
        <v>8</v>
      </c>
      <c r="G347" s="136">
        <v>8</v>
      </c>
      <c r="H347" s="94"/>
      <c r="I347" s="94"/>
      <c r="J347" s="94"/>
      <c r="K347" s="94"/>
      <c r="L347" s="94"/>
    </row>
    <row r="348" spans="1:12" s="22" customFormat="1" ht="14">
      <c r="A348" s="24"/>
      <c r="B348" s="101"/>
      <c r="C348" s="137">
        <v>6</v>
      </c>
      <c r="D348" s="137">
        <v>20</v>
      </c>
      <c r="E348" s="137">
        <v>2</v>
      </c>
      <c r="F348" s="137">
        <v>5</v>
      </c>
      <c r="G348" s="138">
        <v>8</v>
      </c>
      <c r="H348" s="26" t="s">
        <v>160</v>
      </c>
      <c r="I348" s="27" t="s">
        <v>161</v>
      </c>
      <c r="J348" s="27"/>
      <c r="K348" s="28"/>
      <c r="L348" s="28"/>
    </row>
    <row r="349" spans="1:12" s="22" customFormat="1" ht="15">
      <c r="A349" s="29"/>
      <c r="B349" s="30" t="s">
        <v>162</v>
      </c>
      <c r="C349" s="31">
        <f>COUNT(C343:C348)</f>
        <v>6</v>
      </c>
      <c r="D349" s="31">
        <f>COUNT(D343:D348)</f>
        <v>6</v>
      </c>
      <c r="E349" s="31">
        <f>COUNT(E343:E348)</f>
        <v>6</v>
      </c>
      <c r="F349" s="31">
        <f t="shared" ref="F349:G349" si="71">COUNT(F343:F348)</f>
        <v>6</v>
      </c>
      <c r="G349" s="32">
        <f t="shared" si="71"/>
        <v>6</v>
      </c>
      <c r="H349" s="31">
        <f>SUM(C349:G349)</f>
        <v>30</v>
      </c>
      <c r="I349" s="33" t="s">
        <v>163</v>
      </c>
      <c r="J349" s="30"/>
      <c r="K349" s="33"/>
      <c r="L349" s="28"/>
    </row>
    <row r="350" spans="1:12" s="22" customFormat="1" ht="15">
      <c r="A350" s="29"/>
      <c r="B350" s="30" t="s">
        <v>164</v>
      </c>
      <c r="C350" s="31">
        <f>C349-1</f>
        <v>5</v>
      </c>
      <c r="D350" s="31">
        <f t="shared" ref="D350:G350" si="72">D349-1</f>
        <v>5</v>
      </c>
      <c r="E350" s="31">
        <f t="shared" si="72"/>
        <v>5</v>
      </c>
      <c r="F350" s="31">
        <f t="shared" si="72"/>
        <v>5</v>
      </c>
      <c r="G350" s="32">
        <f t="shared" si="72"/>
        <v>5</v>
      </c>
      <c r="H350" s="31">
        <f>SUM(C350:G350)</f>
        <v>25</v>
      </c>
      <c r="I350" s="33" t="s">
        <v>307</v>
      </c>
      <c r="J350" s="30"/>
      <c r="K350" s="33"/>
      <c r="L350" s="28"/>
    </row>
    <row r="351" spans="1:12" s="22" customFormat="1" ht="15">
      <c r="A351" s="29"/>
      <c r="B351" s="30" t="s">
        <v>308</v>
      </c>
      <c r="C351" s="41">
        <f>SUM(C343:C348)</f>
        <v>33</v>
      </c>
      <c r="D351" s="41">
        <f>SUM(D343:D348)</f>
        <v>57</v>
      </c>
      <c r="E351" s="41">
        <f>SUM(E343:E348)</f>
        <v>45</v>
      </c>
      <c r="F351" s="41">
        <f t="shared" ref="F351:G351" si="73">SUM(F343:F348)</f>
        <v>48</v>
      </c>
      <c r="G351" s="42">
        <f t="shared" si="73"/>
        <v>47</v>
      </c>
      <c r="H351" s="41">
        <f>SUM(C351:G351)</f>
        <v>230</v>
      </c>
      <c r="I351" s="33" t="s">
        <v>375</v>
      </c>
      <c r="J351" s="30"/>
      <c r="K351" s="52"/>
      <c r="L351" s="28"/>
    </row>
    <row r="352" spans="1:12" s="22" customFormat="1" ht="15">
      <c r="A352" s="29"/>
      <c r="B352" s="30" t="s">
        <v>165</v>
      </c>
      <c r="C352" s="41">
        <f>C351/C349</f>
        <v>5.5</v>
      </c>
      <c r="D352" s="41">
        <f t="shared" ref="D352:G352" si="74">D351/D349</f>
        <v>9.5</v>
      </c>
      <c r="E352" s="41">
        <f t="shared" si="74"/>
        <v>7.5</v>
      </c>
      <c r="F352" s="41">
        <f t="shared" si="74"/>
        <v>8</v>
      </c>
      <c r="G352" s="42">
        <f t="shared" si="74"/>
        <v>7.833333333333333</v>
      </c>
      <c r="H352" s="41">
        <f>H351/H349</f>
        <v>7.666666666666667</v>
      </c>
      <c r="I352" s="33" t="s">
        <v>166</v>
      </c>
      <c r="J352" s="30"/>
      <c r="K352" s="52"/>
      <c r="L352" s="28"/>
    </row>
    <row r="353" spans="1:12" s="22" customFormat="1" ht="15">
      <c r="A353" s="29"/>
      <c r="B353" s="30" t="s">
        <v>327</v>
      </c>
      <c r="C353" s="41">
        <f>C351^2/C349</f>
        <v>181.5</v>
      </c>
      <c r="D353" s="41">
        <f t="shared" ref="D353:G353" si="75">D351^2/D349</f>
        <v>541.5</v>
      </c>
      <c r="E353" s="41">
        <f t="shared" si="75"/>
        <v>337.5</v>
      </c>
      <c r="F353" s="41">
        <f t="shared" si="75"/>
        <v>384</v>
      </c>
      <c r="G353" s="42">
        <f t="shared" si="75"/>
        <v>368.16666666666669</v>
      </c>
      <c r="H353" s="41">
        <f>SUM(C353:G353)</f>
        <v>1812.6666666666667</v>
      </c>
      <c r="I353" s="37" t="s">
        <v>328</v>
      </c>
      <c r="J353" s="30"/>
      <c r="K353" s="52"/>
      <c r="L353" s="28"/>
    </row>
    <row r="354" spans="1:12" s="22" customFormat="1" ht="15">
      <c r="A354" s="29"/>
      <c r="B354" s="38" t="s">
        <v>329</v>
      </c>
      <c r="C354" s="41">
        <f>SUMSQ(C343:C348)-C351^2/C349</f>
        <v>5.5</v>
      </c>
      <c r="D354" s="41">
        <f>SUMSQ(D343:D348)-D351^2/D349</f>
        <v>167.5</v>
      </c>
      <c r="E354" s="41">
        <f>SUMSQ(E343:E348)-E351^2/E349</f>
        <v>115.5</v>
      </c>
      <c r="F354" s="41">
        <f>SUMSQ(F343:F348)-F351^2/F349</f>
        <v>18</v>
      </c>
      <c r="G354" s="42">
        <f>SUMSQ(G343:G348)-G351^2/G349</f>
        <v>8.8333333333333144</v>
      </c>
      <c r="H354" s="41">
        <f>SUM(C354:G354)</f>
        <v>315.33333333333331</v>
      </c>
      <c r="I354" s="33" t="s">
        <v>330</v>
      </c>
      <c r="J354" s="39"/>
      <c r="K354" s="52"/>
      <c r="L354" s="28"/>
    </row>
    <row r="355" spans="1:12" s="22" customFormat="1" ht="15">
      <c r="A355" s="29"/>
      <c r="B355" s="40" t="s">
        <v>331</v>
      </c>
      <c r="C355" s="41">
        <f>C354/C350</f>
        <v>1.1000000000000001</v>
      </c>
      <c r="D355" s="41">
        <f t="shared" ref="D355:G355" si="76">D354/D350</f>
        <v>33.5</v>
      </c>
      <c r="E355" s="41">
        <f t="shared" si="76"/>
        <v>23.1</v>
      </c>
      <c r="F355" s="41">
        <f t="shared" si="76"/>
        <v>3.6</v>
      </c>
      <c r="G355" s="42">
        <f t="shared" si="76"/>
        <v>1.7666666666666628</v>
      </c>
      <c r="H355" s="41">
        <f>H354/H350</f>
        <v>12.613333333333333</v>
      </c>
      <c r="I355" s="33" t="s">
        <v>332</v>
      </c>
      <c r="J355" s="43"/>
      <c r="K355" s="28"/>
      <c r="L355" s="28"/>
    </row>
    <row r="356" spans="1:12" s="22" customFormat="1" ht="15">
      <c r="A356" s="29"/>
      <c r="B356" s="40" t="s">
        <v>333</v>
      </c>
      <c r="C356" s="41">
        <f>SQRT(C355)</f>
        <v>1.0488088481701516</v>
      </c>
      <c r="D356" s="41">
        <f t="shared" ref="D356:G356" si="77">SQRT(D355)</f>
        <v>5.7879184513951127</v>
      </c>
      <c r="E356" s="41">
        <f t="shared" si="77"/>
        <v>4.8062459362791667</v>
      </c>
      <c r="F356" s="41">
        <f t="shared" si="77"/>
        <v>1.8973665961010275</v>
      </c>
      <c r="G356" s="42">
        <f t="shared" si="77"/>
        <v>1.3291601358251244</v>
      </c>
      <c r="H356" s="41"/>
      <c r="I356" s="33"/>
      <c r="J356" s="43"/>
      <c r="K356" s="28"/>
      <c r="L356" s="28"/>
    </row>
    <row r="357" spans="1:12" s="22" customFormat="1" ht="15">
      <c r="A357" s="29"/>
      <c r="B357" s="40" t="s">
        <v>334</v>
      </c>
      <c r="C357" s="41">
        <f>C350/$H350</f>
        <v>0.2</v>
      </c>
      <c r="D357" s="41">
        <f>D350/$H350</f>
        <v>0.2</v>
      </c>
      <c r="E357" s="41">
        <f>E350/$H350</f>
        <v>0.2</v>
      </c>
      <c r="F357" s="41">
        <f t="shared" ref="F357:G357" si="78">F350/$H350</f>
        <v>0.2</v>
      </c>
      <c r="G357" s="42">
        <f t="shared" si="78"/>
        <v>0.2</v>
      </c>
      <c r="H357" s="41">
        <f>SUM(C357:G357)</f>
        <v>1</v>
      </c>
      <c r="I357" s="33" t="s">
        <v>312</v>
      </c>
      <c r="J357" s="43"/>
      <c r="K357" s="28"/>
      <c r="L357" s="28"/>
    </row>
    <row r="358" spans="1:12" s="22" customFormat="1" ht="15">
      <c r="A358" s="29"/>
      <c r="B358" s="40" t="s">
        <v>313</v>
      </c>
      <c r="C358" s="41">
        <f>C357*C355</f>
        <v>0.22000000000000003</v>
      </c>
      <c r="D358" s="41">
        <f t="shared" ref="D358:G358" si="79">D357*D355</f>
        <v>6.7</v>
      </c>
      <c r="E358" s="41">
        <f t="shared" si="79"/>
        <v>4.62</v>
      </c>
      <c r="F358" s="41">
        <f t="shared" si="79"/>
        <v>0.72000000000000008</v>
      </c>
      <c r="G358" s="42">
        <f t="shared" si="79"/>
        <v>0.35333333333333261</v>
      </c>
      <c r="H358" s="41">
        <f>SUM(C358:G358)</f>
        <v>12.613333333333333</v>
      </c>
      <c r="I358" s="33" t="s">
        <v>314</v>
      </c>
      <c r="J358" s="43"/>
      <c r="K358" s="28"/>
      <c r="L358" s="28"/>
    </row>
    <row r="359" spans="1:12" s="22" customFormat="1" ht="14">
      <c r="A359" s="29"/>
      <c r="B359" s="40"/>
      <c r="C359" s="41"/>
      <c r="D359" s="41"/>
      <c r="E359" s="41"/>
      <c r="F359" s="41"/>
      <c r="G359" s="33"/>
      <c r="H359" s="28"/>
      <c r="I359" s="34"/>
      <c r="J359" s="43"/>
      <c r="K359" s="28"/>
      <c r="L359" s="28"/>
    </row>
    <row r="360" spans="1:12" s="22" customFormat="1" ht="14">
      <c r="A360" s="29"/>
      <c r="B360" s="33" t="s">
        <v>317</v>
      </c>
      <c r="C360" s="41"/>
      <c r="D360" s="41"/>
      <c r="E360" s="41"/>
      <c r="F360" s="41"/>
      <c r="G360" s="33"/>
      <c r="H360" s="28"/>
      <c r="I360" s="34"/>
      <c r="J360" s="43"/>
      <c r="K360" s="28"/>
      <c r="L360" s="28"/>
    </row>
    <row r="361" spans="1:12" s="22" customFormat="1" ht="15">
      <c r="A361" s="29"/>
      <c r="B361" s="40" t="s">
        <v>318</v>
      </c>
      <c r="C361" s="41">
        <f>C355</f>
        <v>1.1000000000000001</v>
      </c>
      <c r="D361" s="41">
        <f t="shared" ref="D361:G361" si="80">D355</f>
        <v>33.5</v>
      </c>
      <c r="E361" s="41">
        <f t="shared" si="80"/>
        <v>23.1</v>
      </c>
      <c r="F361" s="41">
        <f t="shared" si="80"/>
        <v>3.6</v>
      </c>
      <c r="G361" s="41">
        <f t="shared" si="80"/>
        <v>1.7666666666666628</v>
      </c>
      <c r="H361" s="28"/>
      <c r="I361" s="34"/>
      <c r="J361" s="30"/>
      <c r="K361" s="52"/>
      <c r="L361" s="28"/>
    </row>
    <row r="362" spans="1:12" s="22" customFormat="1" ht="15">
      <c r="A362" s="29"/>
      <c r="B362" s="40" t="s">
        <v>335</v>
      </c>
      <c r="C362" s="41">
        <f>C361/C349</f>
        <v>0.18333333333333335</v>
      </c>
      <c r="D362" s="41">
        <f t="shared" ref="D362:G362" si="81">D361/D349</f>
        <v>5.583333333333333</v>
      </c>
      <c r="E362" s="41">
        <f t="shared" si="81"/>
        <v>3.85</v>
      </c>
      <c r="F362" s="41">
        <f t="shared" si="81"/>
        <v>0.6</v>
      </c>
      <c r="G362" s="41">
        <f t="shared" si="81"/>
        <v>0.29444444444444379</v>
      </c>
      <c r="H362" s="28"/>
      <c r="I362" s="34"/>
      <c r="J362" s="30"/>
      <c r="K362" s="52"/>
      <c r="L362" s="28"/>
    </row>
    <row r="363" spans="1:12" s="22" customFormat="1" ht="15">
      <c r="A363" s="29"/>
      <c r="B363" s="40" t="s">
        <v>336</v>
      </c>
      <c r="C363" s="41">
        <f>SQRT(C362)</f>
        <v>0.42817441928883765</v>
      </c>
      <c r="D363" s="41">
        <f t="shared" ref="D363:G363" si="82">SQRT(D362)</f>
        <v>2.3629078131263039</v>
      </c>
      <c r="E363" s="41">
        <f t="shared" si="82"/>
        <v>1.9621416870348585</v>
      </c>
      <c r="F363" s="41">
        <f t="shared" si="82"/>
        <v>0.7745966692414834</v>
      </c>
      <c r="G363" s="41">
        <f t="shared" si="82"/>
        <v>0.54262735320332289</v>
      </c>
      <c r="H363" s="28"/>
      <c r="I363" s="34"/>
      <c r="J363" s="30"/>
      <c r="K363" s="52"/>
      <c r="L363" s="28"/>
    </row>
    <row r="364" spans="1:12" s="22" customFormat="1" ht="14">
      <c r="A364" s="29"/>
      <c r="B364" s="40"/>
      <c r="C364" s="41"/>
      <c r="D364" s="41"/>
      <c r="E364" s="50"/>
      <c r="F364" s="30"/>
      <c r="G364" s="33"/>
      <c r="H364" s="28"/>
      <c r="I364" s="34"/>
      <c r="J364" s="30"/>
      <c r="K364" s="52"/>
      <c r="L364" s="28"/>
    </row>
    <row r="365" spans="1:12" s="22" customFormat="1" ht="16">
      <c r="A365" s="29"/>
      <c r="B365" s="51" t="s">
        <v>337</v>
      </c>
      <c r="C365" s="41"/>
      <c r="D365" s="41"/>
      <c r="E365" s="50"/>
      <c r="F365" s="30"/>
      <c r="G365" s="33"/>
      <c r="H365" s="28"/>
      <c r="I365" s="34"/>
      <c r="J365" s="30"/>
      <c r="K365" s="52"/>
      <c r="L365" s="28"/>
    </row>
    <row r="366" spans="1:12" s="22" customFormat="1" ht="14">
      <c r="A366" s="29"/>
      <c r="B366" s="40" t="s">
        <v>338</v>
      </c>
      <c r="C366" s="41">
        <f>H353-H351^2/H349</f>
        <v>49.333333333333485</v>
      </c>
      <c r="D366" s="41"/>
      <c r="E366" s="50"/>
      <c r="F366" s="30"/>
      <c r="G366" s="33"/>
      <c r="H366" s="28"/>
      <c r="I366" s="34"/>
      <c r="J366" s="30"/>
      <c r="K366" s="52"/>
      <c r="L366" s="28"/>
    </row>
    <row r="367" spans="1:12" s="22" customFormat="1" ht="14">
      <c r="A367" s="29"/>
      <c r="B367" s="40" t="s">
        <v>339</v>
      </c>
      <c r="C367" s="41">
        <f>SUMSQ(C343:G348)-H353</f>
        <v>315.33333333333326</v>
      </c>
      <c r="D367" s="41"/>
      <c r="E367" s="50"/>
      <c r="F367" s="30"/>
      <c r="G367" s="33"/>
      <c r="H367" s="28"/>
      <c r="I367" s="34"/>
      <c r="J367" s="30"/>
      <c r="K367" s="52"/>
      <c r="L367" s="28"/>
    </row>
    <row r="368" spans="1:12" s="22" customFormat="1" ht="14">
      <c r="A368" s="29"/>
      <c r="B368" s="40" t="s">
        <v>340</v>
      </c>
      <c r="C368" s="41">
        <f>C366+C367</f>
        <v>364.66666666666674</v>
      </c>
      <c r="D368" s="52" t="s">
        <v>341</v>
      </c>
      <c r="E368" s="50"/>
      <c r="F368" s="30"/>
      <c r="G368" s="33"/>
      <c r="H368" s="28"/>
      <c r="I368" s="34"/>
      <c r="J368" s="30"/>
      <c r="K368" s="52"/>
      <c r="L368" s="28"/>
    </row>
    <row r="369" spans="1:12" s="22" customFormat="1" ht="14">
      <c r="A369" s="29"/>
      <c r="B369" s="40" t="s">
        <v>340</v>
      </c>
      <c r="C369" s="41">
        <f>SUMSQ(C343:G348)-H351^2/H349</f>
        <v>364.66666666666674</v>
      </c>
      <c r="D369" s="52" t="s">
        <v>210</v>
      </c>
      <c r="E369" s="50"/>
      <c r="F369" s="30"/>
      <c r="G369" s="33"/>
      <c r="H369" s="28"/>
      <c r="I369" s="34"/>
      <c r="J369" s="30"/>
      <c r="K369" s="52"/>
      <c r="L369" s="28"/>
    </row>
    <row r="370" spans="1:12" s="22" customFormat="1" ht="14">
      <c r="A370" s="29"/>
      <c r="B370" s="40" t="s">
        <v>211</v>
      </c>
      <c r="C370" s="31">
        <f>C338-1</f>
        <v>4</v>
      </c>
      <c r="D370" s="53" t="s">
        <v>212</v>
      </c>
      <c r="E370" s="50"/>
      <c r="F370" s="30"/>
      <c r="G370" s="33"/>
      <c r="H370" s="28"/>
      <c r="I370" s="34"/>
      <c r="J370" s="30"/>
      <c r="K370" s="52"/>
      <c r="L370" s="28"/>
    </row>
    <row r="371" spans="1:12" s="22" customFormat="1" ht="14">
      <c r="A371" s="29"/>
      <c r="B371" s="40" t="s">
        <v>213</v>
      </c>
      <c r="C371" s="31">
        <f>H349-C338</f>
        <v>25</v>
      </c>
      <c r="D371" s="53" t="s">
        <v>214</v>
      </c>
      <c r="E371" s="50"/>
      <c r="F371" s="30"/>
      <c r="G371" s="33"/>
      <c r="H371" s="28"/>
      <c r="I371" s="34"/>
      <c r="J371" s="30"/>
      <c r="K371" s="52"/>
      <c r="L371" s="28"/>
    </row>
    <row r="372" spans="1:12" s="22" customFormat="1" ht="15" thickBot="1">
      <c r="A372" s="29"/>
      <c r="B372" s="40"/>
      <c r="C372" s="41"/>
      <c r="D372" s="41"/>
      <c r="E372" s="50"/>
      <c r="F372" s="30"/>
      <c r="G372" s="33"/>
      <c r="H372" s="28"/>
      <c r="I372" s="34"/>
      <c r="J372" s="30"/>
      <c r="K372" s="52"/>
      <c r="L372" s="28"/>
    </row>
    <row r="373" spans="1:12" s="22" customFormat="1" ht="14">
      <c r="A373" s="29"/>
      <c r="B373" s="54" t="s">
        <v>88</v>
      </c>
      <c r="C373" s="55" t="s">
        <v>89</v>
      </c>
      <c r="D373" s="56">
        <v>0.05</v>
      </c>
      <c r="E373" s="57"/>
      <c r="F373" s="58"/>
      <c r="G373" s="59"/>
      <c r="H373" s="60"/>
      <c r="I373" s="34"/>
      <c r="J373" s="30"/>
      <c r="K373" s="52"/>
      <c r="L373" s="28"/>
    </row>
    <row r="374" spans="1:12" s="22" customFormat="1" ht="14">
      <c r="A374" s="29"/>
      <c r="B374" s="61" t="s">
        <v>10</v>
      </c>
      <c r="C374" s="62" t="s">
        <v>11</v>
      </c>
      <c r="D374" s="62" t="s">
        <v>12</v>
      </c>
      <c r="E374" s="62" t="s">
        <v>13</v>
      </c>
      <c r="F374" s="62" t="s">
        <v>14</v>
      </c>
      <c r="G374" s="63" t="s">
        <v>15</v>
      </c>
      <c r="H374" s="64"/>
      <c r="I374" s="34"/>
      <c r="J374" s="30"/>
      <c r="K374" s="52"/>
      <c r="L374" s="28"/>
    </row>
    <row r="375" spans="1:12" s="22" customFormat="1" ht="14">
      <c r="A375" s="29"/>
      <c r="B375" s="65" t="s">
        <v>16</v>
      </c>
      <c r="C375" s="40">
        <f>C370</f>
        <v>4</v>
      </c>
      <c r="D375" s="30">
        <f>C366</f>
        <v>49.333333333333485</v>
      </c>
      <c r="E375" s="30">
        <f>D375/C375</f>
        <v>12.333333333333371</v>
      </c>
      <c r="F375" s="30">
        <f>E375/E376</f>
        <v>0.97780126849894622</v>
      </c>
      <c r="G375" s="30">
        <f>FINV(D373,C375,C376)</f>
        <v>2.7587104697176335</v>
      </c>
      <c r="H375" s="64" t="str">
        <f>IF(F375&gt;G375,"Reject H0", "Don't reject H0")</f>
        <v>Don't reject H0</v>
      </c>
      <c r="I375" s="34"/>
      <c r="J375" s="30"/>
      <c r="K375" s="52"/>
      <c r="L375" s="28"/>
    </row>
    <row r="376" spans="1:12" s="22" customFormat="1" ht="14">
      <c r="A376" s="29"/>
      <c r="B376" s="66" t="s">
        <v>17</v>
      </c>
      <c r="C376" s="63">
        <f>C371</f>
        <v>25</v>
      </c>
      <c r="D376" s="62">
        <f>C367</f>
        <v>315.33333333333326</v>
      </c>
      <c r="E376" s="30">
        <f>D376/C376</f>
        <v>12.61333333333333</v>
      </c>
      <c r="F376" s="30"/>
      <c r="G376" s="40"/>
      <c r="H376" s="64"/>
      <c r="I376" s="34"/>
      <c r="J376" s="30"/>
      <c r="K376" s="52"/>
      <c r="L376" s="28"/>
    </row>
    <row r="377" spans="1:12" s="22" customFormat="1" ht="15" thickBot="1">
      <c r="A377" s="29"/>
      <c r="B377" s="67" t="s">
        <v>18</v>
      </c>
      <c r="C377" s="68">
        <f>C375+C376</f>
        <v>29</v>
      </c>
      <c r="D377" s="48">
        <f>D375+D376</f>
        <v>364.66666666666674</v>
      </c>
      <c r="E377" s="69"/>
      <c r="F377" s="69"/>
      <c r="G377" s="70"/>
      <c r="H377" s="71"/>
      <c r="I377" s="34"/>
      <c r="J377" s="30"/>
      <c r="K377" s="52"/>
      <c r="L377" s="28"/>
    </row>
    <row r="378" spans="1:12" s="22" customFormat="1" ht="14">
      <c r="A378" s="29"/>
      <c r="B378" s="40"/>
      <c r="C378" s="41"/>
      <c r="D378" s="41"/>
      <c r="E378" s="41"/>
      <c r="F378" s="41"/>
      <c r="G378" s="31"/>
      <c r="H378" s="28"/>
      <c r="I378" s="34"/>
      <c r="J378" s="30"/>
      <c r="K378" s="52"/>
      <c r="L378" s="28"/>
    </row>
    <row r="379" spans="1:12" s="22" customFormat="1" ht="16">
      <c r="A379" s="29"/>
      <c r="B379" s="51" t="s">
        <v>19</v>
      </c>
      <c r="C379" s="41"/>
      <c r="D379" s="41"/>
      <c r="E379" s="50"/>
      <c r="F379" s="30"/>
      <c r="G379" s="33"/>
      <c r="H379" s="28"/>
      <c r="I379" s="34"/>
      <c r="J379" s="30"/>
      <c r="K379" s="52"/>
      <c r="L379" s="28"/>
    </row>
    <row r="380" spans="1:12" s="22" customFormat="1" ht="14">
      <c r="A380" s="29"/>
      <c r="B380" s="52" t="s">
        <v>20</v>
      </c>
      <c r="C380" s="31"/>
      <c r="D380" s="41"/>
      <c r="E380" s="50"/>
      <c r="F380" s="30"/>
      <c r="G380" s="33"/>
      <c r="H380" s="28"/>
      <c r="I380" s="34"/>
      <c r="J380" s="30"/>
      <c r="K380" s="33"/>
      <c r="L380" s="28"/>
    </row>
    <row r="381" spans="1:12" s="22" customFormat="1" ht="14">
      <c r="A381" s="29"/>
      <c r="B381" s="30"/>
      <c r="C381" s="87" t="s">
        <v>21</v>
      </c>
      <c r="D381" s="26" t="s">
        <v>22</v>
      </c>
      <c r="E381" s="26" t="s">
        <v>23</v>
      </c>
      <c r="F381" s="26" t="s">
        <v>96</v>
      </c>
      <c r="G381" s="111" t="s">
        <v>97</v>
      </c>
      <c r="H381" s="28"/>
      <c r="I381" s="34"/>
      <c r="J381" s="30"/>
      <c r="K381" s="33"/>
      <c r="L381" s="28"/>
    </row>
    <row r="382" spans="1:12" s="22" customFormat="1" ht="14">
      <c r="A382" s="29"/>
      <c r="B382" s="30" t="s">
        <v>98</v>
      </c>
      <c r="C382" s="81">
        <v>0.95</v>
      </c>
      <c r="D382" s="81">
        <v>0.95</v>
      </c>
      <c r="E382" s="81">
        <v>0.95</v>
      </c>
      <c r="F382" s="81">
        <v>0.95</v>
      </c>
      <c r="G382" s="81">
        <v>0.95</v>
      </c>
      <c r="H382" s="28"/>
      <c r="I382" s="34"/>
      <c r="J382" s="30"/>
      <c r="K382" s="33"/>
      <c r="L382" s="28"/>
    </row>
    <row r="383" spans="1:12" s="22" customFormat="1" ht="14">
      <c r="A383" s="29"/>
      <c r="B383" s="30" t="s">
        <v>92</v>
      </c>
      <c r="C383" s="41">
        <f>TINV(1-C382,$C$376)</f>
        <v>2.0595385527532977</v>
      </c>
      <c r="D383" s="41">
        <f t="shared" ref="D383:G383" si="83">TINV(1-D382,$C$376)</f>
        <v>2.0595385527532977</v>
      </c>
      <c r="E383" s="41">
        <f t="shared" si="83"/>
        <v>2.0595385527532977</v>
      </c>
      <c r="F383" s="41">
        <f t="shared" si="83"/>
        <v>2.0595385527532977</v>
      </c>
      <c r="G383" s="41">
        <f t="shared" si="83"/>
        <v>2.0595385527532977</v>
      </c>
      <c r="H383" s="28"/>
      <c r="I383" s="34"/>
      <c r="J383" s="30"/>
      <c r="K383" s="33"/>
      <c r="L383" s="28"/>
    </row>
    <row r="384" spans="1:12" s="22" customFormat="1" ht="14">
      <c r="A384" s="29"/>
      <c r="B384" s="30" t="s">
        <v>93</v>
      </c>
      <c r="C384" s="41">
        <f>SQRT($E376/C349)</f>
        <v>1.4499042113954361</v>
      </c>
      <c r="D384" s="41">
        <f t="shared" ref="D384:G384" si="84">SQRT($E376/D349)</f>
        <v>1.4499042113954361</v>
      </c>
      <c r="E384" s="41">
        <f t="shared" si="84"/>
        <v>1.4499042113954361</v>
      </c>
      <c r="F384" s="41">
        <f t="shared" si="84"/>
        <v>1.4499042113954361</v>
      </c>
      <c r="G384" s="41">
        <f t="shared" si="84"/>
        <v>1.4499042113954361</v>
      </c>
      <c r="H384" s="28"/>
      <c r="I384" s="34"/>
      <c r="J384" s="30"/>
      <c r="K384" s="33"/>
      <c r="L384" s="28"/>
    </row>
    <row r="385" spans="1:12" s="22" customFormat="1" ht="15">
      <c r="A385" s="29"/>
      <c r="B385" s="30" t="s">
        <v>94</v>
      </c>
      <c r="C385" s="35">
        <f>C352</f>
        <v>5.5</v>
      </c>
      <c r="D385" s="35">
        <f>D352</f>
        <v>9.5</v>
      </c>
      <c r="E385" s="35">
        <f>E352</f>
        <v>7.5</v>
      </c>
      <c r="F385" s="35">
        <f t="shared" ref="F385:G385" si="85">F352</f>
        <v>8</v>
      </c>
      <c r="G385" s="35">
        <f t="shared" si="85"/>
        <v>7.833333333333333</v>
      </c>
      <c r="H385" s="28"/>
      <c r="I385" s="34"/>
      <c r="J385" s="40"/>
      <c r="K385" s="52"/>
      <c r="L385" s="28"/>
    </row>
    <row r="386" spans="1:12" s="22" customFormat="1" ht="14">
      <c r="A386" s="29"/>
      <c r="B386" s="40" t="s">
        <v>99</v>
      </c>
      <c r="C386" s="41">
        <f>C384*C383</f>
        <v>2.9861336211682681</v>
      </c>
      <c r="D386" s="41">
        <f t="shared" ref="D386:G386" si="86">D384*D383</f>
        <v>2.9861336211682681</v>
      </c>
      <c r="E386" s="41">
        <f t="shared" si="86"/>
        <v>2.9861336211682681</v>
      </c>
      <c r="F386" s="41">
        <f t="shared" si="86"/>
        <v>2.9861336211682681</v>
      </c>
      <c r="G386" s="41">
        <f t="shared" si="86"/>
        <v>2.9861336211682681</v>
      </c>
      <c r="H386" s="28"/>
      <c r="I386" s="34"/>
      <c r="J386" s="40"/>
      <c r="K386" s="52"/>
      <c r="L386" s="28"/>
    </row>
    <row r="387" spans="1:12" s="22" customFormat="1" ht="14">
      <c r="A387" s="29"/>
      <c r="B387" s="40" t="s">
        <v>100</v>
      </c>
      <c r="C387" s="41">
        <f>C385+C386</f>
        <v>8.4861336211682676</v>
      </c>
      <c r="D387" s="41">
        <f>D385+D386</f>
        <v>12.486133621168268</v>
      </c>
      <c r="E387" s="41">
        <f>E385+E386</f>
        <v>10.486133621168268</v>
      </c>
      <c r="F387" s="41">
        <f t="shared" ref="F387:G387" si="87">F385+F386</f>
        <v>10.986133621168268</v>
      </c>
      <c r="G387" s="41">
        <f t="shared" si="87"/>
        <v>10.819466954501602</v>
      </c>
      <c r="H387" s="28"/>
      <c r="I387" s="34"/>
      <c r="J387" s="40"/>
      <c r="K387" s="52"/>
      <c r="L387" s="28"/>
    </row>
    <row r="388" spans="1:12" s="22" customFormat="1" ht="14">
      <c r="A388" s="29"/>
      <c r="B388" s="40" t="s">
        <v>101</v>
      </c>
      <c r="C388" s="41">
        <f>C385-C386</f>
        <v>2.5138663788317319</v>
      </c>
      <c r="D388" s="41">
        <f>D385-D386</f>
        <v>6.5138663788317324</v>
      </c>
      <c r="E388" s="41">
        <f>E385-E386</f>
        <v>4.5138663788317324</v>
      </c>
      <c r="F388" s="41">
        <f t="shared" ref="F388:G388" si="88">F385-F386</f>
        <v>5.0138663788317324</v>
      </c>
      <c r="G388" s="41">
        <f t="shared" si="88"/>
        <v>4.8471997121650645</v>
      </c>
      <c r="H388" s="28"/>
      <c r="I388" s="34"/>
      <c r="J388" s="40"/>
      <c r="K388" s="52"/>
      <c r="L388" s="28"/>
    </row>
    <row r="389" spans="1:12" s="22" customFormat="1" ht="14">
      <c r="A389" s="29"/>
      <c r="B389" s="40"/>
      <c r="C389" s="86"/>
      <c r="D389" s="41"/>
      <c r="E389" s="50"/>
      <c r="F389" s="40"/>
      <c r="G389" s="85"/>
      <c r="H389" s="28"/>
      <c r="I389" s="34"/>
      <c r="J389" s="40"/>
      <c r="K389" s="52"/>
      <c r="L389" s="28"/>
    </row>
    <row r="390" spans="1:12" s="22" customFormat="1" ht="14">
      <c r="A390" s="29"/>
      <c r="B390" s="52" t="s">
        <v>102</v>
      </c>
      <c r="C390" s="28"/>
      <c r="D390" s="28"/>
      <c r="E390" s="28"/>
      <c r="F390" s="28"/>
      <c r="G390" s="28"/>
      <c r="H390" s="28"/>
      <c r="I390" s="34"/>
      <c r="J390" s="28"/>
      <c r="K390" s="28"/>
      <c r="L390" s="28"/>
    </row>
    <row r="391" spans="1:12" s="22" customFormat="1" ht="14">
      <c r="A391" s="29"/>
      <c r="B391" s="30"/>
      <c r="C391" s="87" t="s">
        <v>242</v>
      </c>
      <c r="D391" s="26" t="s">
        <v>243</v>
      </c>
      <c r="E391" s="26" t="s">
        <v>244</v>
      </c>
      <c r="F391" s="26" t="s">
        <v>245</v>
      </c>
      <c r="G391" s="111" t="s">
        <v>246</v>
      </c>
      <c r="H391" s="28"/>
      <c r="I391" s="34"/>
      <c r="J391" s="30"/>
      <c r="K391" s="33"/>
      <c r="L391" s="28"/>
    </row>
    <row r="392" spans="1:12" s="22" customFormat="1" ht="14">
      <c r="A392" s="29"/>
      <c r="B392" s="30" t="s">
        <v>247</v>
      </c>
      <c r="C392" s="81">
        <f>C382</f>
        <v>0.95</v>
      </c>
      <c r="D392" s="81">
        <f t="shared" ref="D392:G392" si="89">D382</f>
        <v>0.95</v>
      </c>
      <c r="E392" s="81">
        <f t="shared" si="89"/>
        <v>0.95</v>
      </c>
      <c r="F392" s="81">
        <f t="shared" si="89"/>
        <v>0.95</v>
      </c>
      <c r="G392" s="81">
        <f t="shared" si="89"/>
        <v>0.95</v>
      </c>
      <c r="H392" s="28"/>
      <c r="I392" s="34"/>
      <c r="J392" s="30"/>
      <c r="K392" s="33"/>
      <c r="L392" s="28"/>
    </row>
    <row r="393" spans="1:12" s="22" customFormat="1" ht="14">
      <c r="A393" s="29"/>
      <c r="B393" s="30" t="s">
        <v>248</v>
      </c>
      <c r="C393" s="41">
        <f>TINV(1-C392,C350)</f>
        <v>2.570581835636315</v>
      </c>
      <c r="D393" s="41">
        <f>TINV(1-D392,D350)</f>
        <v>2.570581835636315</v>
      </c>
      <c r="E393" s="41">
        <f>TINV(1-E392,E350)</f>
        <v>2.570581835636315</v>
      </c>
      <c r="F393" s="41">
        <f>TINV(1-F392,F350)</f>
        <v>2.570581835636315</v>
      </c>
      <c r="G393" s="41">
        <f>TINV(1-G392,G350)</f>
        <v>2.570581835636315</v>
      </c>
      <c r="H393" s="28"/>
      <c r="I393" s="34"/>
      <c r="J393" s="30"/>
      <c r="K393" s="33"/>
      <c r="L393" s="28"/>
    </row>
    <row r="394" spans="1:12" s="22" customFormat="1" ht="14">
      <c r="A394" s="29"/>
      <c r="B394" s="30" t="s">
        <v>249</v>
      </c>
      <c r="C394" s="41">
        <f>C363</f>
        <v>0.42817441928883765</v>
      </c>
      <c r="D394" s="41">
        <f t="shared" ref="D394:G394" si="90">D363</f>
        <v>2.3629078131263039</v>
      </c>
      <c r="E394" s="41">
        <f t="shared" si="90"/>
        <v>1.9621416870348585</v>
      </c>
      <c r="F394" s="41">
        <f t="shared" si="90"/>
        <v>0.7745966692414834</v>
      </c>
      <c r="G394" s="41">
        <f t="shared" si="90"/>
        <v>0.54262735320332289</v>
      </c>
      <c r="H394" s="28"/>
      <c r="I394" s="34"/>
      <c r="J394" s="30"/>
      <c r="K394" s="33"/>
      <c r="L394" s="28"/>
    </row>
    <row r="395" spans="1:12" s="22" customFormat="1" ht="15">
      <c r="A395" s="29"/>
      <c r="B395" s="30" t="s">
        <v>250</v>
      </c>
      <c r="C395" s="41">
        <f>C352</f>
        <v>5.5</v>
      </c>
      <c r="D395" s="41">
        <f>D352</f>
        <v>9.5</v>
      </c>
      <c r="E395" s="41">
        <f>E352</f>
        <v>7.5</v>
      </c>
      <c r="F395" s="41">
        <f t="shared" ref="F395:G395" si="91">F352</f>
        <v>8</v>
      </c>
      <c r="G395" s="41">
        <f t="shared" si="91"/>
        <v>7.833333333333333</v>
      </c>
      <c r="H395" s="28"/>
      <c r="I395" s="34"/>
      <c r="J395" s="40"/>
      <c r="K395" s="52"/>
      <c r="L395" s="28"/>
    </row>
    <row r="396" spans="1:12" s="22" customFormat="1" ht="14">
      <c r="A396" s="29"/>
      <c r="B396" s="40" t="s">
        <v>251</v>
      </c>
      <c r="C396" s="41">
        <f>C394*C393</f>
        <v>1.1006573847080134</v>
      </c>
      <c r="D396" s="41">
        <f t="shared" ref="D396:G396" si="92">D394*D393</f>
        <v>6.0740479037056057</v>
      </c>
      <c r="E396" s="41">
        <f t="shared" si="92"/>
        <v>5.0438457796366025</v>
      </c>
      <c r="F396" s="41">
        <f t="shared" si="92"/>
        <v>1.991164127896548</v>
      </c>
      <c r="G396" s="41">
        <f t="shared" si="92"/>
        <v>1.3948680176638728</v>
      </c>
      <c r="H396" s="28"/>
      <c r="I396" s="34"/>
      <c r="J396" s="40"/>
      <c r="K396" s="52"/>
      <c r="L396" s="28"/>
    </row>
    <row r="397" spans="1:12" s="22" customFormat="1" ht="14">
      <c r="A397" s="29"/>
      <c r="B397" s="40" t="s">
        <v>252</v>
      </c>
      <c r="C397" s="41">
        <f>C395+C396</f>
        <v>6.600657384708013</v>
      </c>
      <c r="D397" s="41">
        <f>D395+D396</f>
        <v>15.574047903705605</v>
      </c>
      <c r="E397" s="41">
        <f>E395+E396</f>
        <v>12.543845779636602</v>
      </c>
      <c r="F397" s="41">
        <f t="shared" ref="F397:G397" si="93">F395+F396</f>
        <v>9.991164127896548</v>
      </c>
      <c r="G397" s="41">
        <f t="shared" si="93"/>
        <v>9.2282013509972067</v>
      </c>
      <c r="H397" s="28"/>
      <c r="I397" s="34"/>
      <c r="J397" s="40"/>
      <c r="K397" s="52"/>
      <c r="L397" s="28"/>
    </row>
    <row r="398" spans="1:12" s="22" customFormat="1" ht="14">
      <c r="A398" s="29"/>
      <c r="B398" s="40" t="s">
        <v>253</v>
      </c>
      <c r="C398" s="41">
        <f>C395-C396</f>
        <v>4.399342615291987</v>
      </c>
      <c r="D398" s="41">
        <f>D395-D396</f>
        <v>3.4259520962943943</v>
      </c>
      <c r="E398" s="41">
        <f>E395-E396</f>
        <v>2.4561542203633975</v>
      </c>
      <c r="F398" s="41">
        <f t="shared" ref="F398:G398" si="94">F395-F396</f>
        <v>6.008835872103452</v>
      </c>
      <c r="G398" s="41">
        <f t="shared" si="94"/>
        <v>6.4384653156694602</v>
      </c>
      <c r="H398" s="28"/>
      <c r="I398" s="34"/>
      <c r="J398" s="40"/>
      <c r="K398" s="52"/>
      <c r="L398" s="28"/>
    </row>
    <row r="399" spans="1:12" s="22" customFormat="1" ht="14">
      <c r="A399" s="29"/>
      <c r="B399" s="34"/>
      <c r="C399" s="34"/>
      <c r="D399" s="34"/>
      <c r="E399" s="34"/>
      <c r="F399" s="34"/>
      <c r="G399" s="34"/>
      <c r="H399" s="34"/>
      <c r="I399" s="34"/>
      <c r="J399" s="34"/>
      <c r="K399" s="34"/>
    </row>
    <row r="400" spans="1:12" s="22" customFormat="1" ht="14">
      <c r="A400" s="29"/>
    </row>
    <row r="401" spans="1:11" s="22" customFormat="1" ht="14">
      <c r="A401" s="29"/>
      <c r="B401" s="112"/>
      <c r="C401" s="2"/>
    </row>
    <row r="402" spans="1:11" s="7" customFormat="1" ht="14">
      <c r="A402" s="4" t="s">
        <v>254</v>
      </c>
      <c r="B402" s="143" t="s">
        <v>255</v>
      </c>
      <c r="C402" s="143"/>
      <c r="D402" s="5"/>
      <c r="E402" s="5"/>
      <c r="F402" s="90"/>
      <c r="G402" s="90"/>
      <c r="H402" s="90"/>
      <c r="I402" s="90"/>
      <c r="J402" s="90"/>
    </row>
    <row r="403" spans="1:11" s="7" customFormat="1" ht="14">
      <c r="A403" s="4"/>
      <c r="B403" s="8" t="s">
        <v>256</v>
      </c>
      <c r="C403" s="9">
        <f>COUNT(C408:E408)</f>
        <v>3</v>
      </c>
      <c r="D403" s="5"/>
      <c r="E403" s="5"/>
      <c r="F403" s="90"/>
      <c r="G403" s="90"/>
      <c r="H403" s="90"/>
      <c r="I403" s="90"/>
      <c r="J403" s="90"/>
    </row>
    <row r="404" spans="1:11" s="14" customFormat="1" ht="16">
      <c r="A404" s="10"/>
      <c r="B404" s="11" t="s">
        <v>257</v>
      </c>
      <c r="C404" s="12">
        <v>3</v>
      </c>
      <c r="D404" s="12">
        <v>8</v>
      </c>
      <c r="E404" s="12">
        <v>5</v>
      </c>
      <c r="F404" s="113"/>
      <c r="G404" s="113"/>
      <c r="H404" s="91"/>
      <c r="I404" s="91"/>
      <c r="J404" s="91"/>
    </row>
    <row r="405" spans="1:11" s="14" customFormat="1" ht="16">
      <c r="A405" s="10"/>
      <c r="B405" s="11" t="s">
        <v>258</v>
      </c>
      <c r="C405" s="15">
        <v>2</v>
      </c>
      <c r="D405" s="15">
        <f>C405</f>
        <v>2</v>
      </c>
      <c r="E405" s="15">
        <f>C405</f>
        <v>2</v>
      </c>
      <c r="F405" s="114"/>
      <c r="G405" s="114"/>
      <c r="H405" s="91"/>
      <c r="I405" s="91"/>
      <c r="J405" s="91"/>
    </row>
    <row r="406" spans="1:11" s="7" customFormat="1" ht="14">
      <c r="A406" s="4"/>
      <c r="B406" s="96"/>
      <c r="C406" s="144" t="s">
        <v>259</v>
      </c>
      <c r="D406" s="144"/>
      <c r="E406" s="144"/>
      <c r="F406" s="92"/>
      <c r="G406" s="92"/>
      <c r="H406" s="93"/>
      <c r="I406" s="93"/>
      <c r="J406" s="93"/>
    </row>
    <row r="407" spans="1:11" s="22" customFormat="1" ht="14">
      <c r="A407" s="19"/>
      <c r="B407" s="99"/>
      <c r="C407" s="131" t="s">
        <v>260</v>
      </c>
      <c r="D407" s="131" t="s">
        <v>261</v>
      </c>
      <c r="E407" s="131" t="s">
        <v>262</v>
      </c>
      <c r="F407" s="94"/>
      <c r="G407" s="94"/>
      <c r="H407" s="94"/>
      <c r="I407" s="94"/>
      <c r="J407" s="94"/>
    </row>
    <row r="408" spans="1:11" s="22" customFormat="1" ht="14">
      <c r="A408" s="23"/>
      <c r="B408" s="99"/>
      <c r="C408" s="129">
        <v>1</v>
      </c>
      <c r="D408" s="129">
        <v>8</v>
      </c>
      <c r="E408" s="129">
        <v>4</v>
      </c>
      <c r="F408" s="94"/>
      <c r="G408" s="94"/>
      <c r="H408" s="94"/>
      <c r="I408" s="94"/>
      <c r="J408" s="94"/>
    </row>
    <row r="409" spans="1:11" s="22" customFormat="1" ht="14">
      <c r="A409" s="24"/>
      <c r="B409" s="99"/>
      <c r="C409" s="129">
        <v>1</v>
      </c>
      <c r="D409" s="129"/>
      <c r="E409" s="129">
        <v>7</v>
      </c>
      <c r="F409" s="94"/>
      <c r="G409" s="94"/>
      <c r="H409" s="94"/>
      <c r="I409" s="94"/>
      <c r="J409" s="94"/>
    </row>
    <row r="410" spans="1:11" s="22" customFormat="1" ht="14">
      <c r="A410" s="24"/>
      <c r="B410" s="99"/>
      <c r="C410" s="129">
        <v>3</v>
      </c>
      <c r="D410" s="129"/>
      <c r="E410" s="129">
        <v>3</v>
      </c>
      <c r="F410" s="94"/>
      <c r="G410" s="94"/>
      <c r="H410" s="94"/>
      <c r="I410" s="94"/>
      <c r="J410" s="94"/>
    </row>
    <row r="411" spans="1:11" s="22" customFormat="1" ht="14">
      <c r="A411" s="24"/>
      <c r="B411" s="101"/>
      <c r="C411" s="130">
        <v>3</v>
      </c>
      <c r="D411" s="130"/>
      <c r="E411" s="130"/>
      <c r="F411" s="26" t="s">
        <v>263</v>
      </c>
      <c r="G411" s="27" t="s">
        <v>264</v>
      </c>
      <c r="H411" s="27"/>
      <c r="I411" s="28"/>
      <c r="J411" s="28"/>
    </row>
    <row r="412" spans="1:11" s="22" customFormat="1" ht="15">
      <c r="A412" s="29"/>
      <c r="B412" s="30" t="s">
        <v>265</v>
      </c>
      <c r="C412" s="31">
        <f>COUNT(C408:C411)</f>
        <v>4</v>
      </c>
      <c r="D412" s="31">
        <f>COUNT(D408:D411)</f>
        <v>1</v>
      </c>
      <c r="E412" s="32">
        <f>COUNT(E408:E411)</f>
        <v>3</v>
      </c>
      <c r="F412" s="31">
        <f>SUM(C412:E412)</f>
        <v>8</v>
      </c>
      <c r="G412" s="33" t="s">
        <v>266</v>
      </c>
      <c r="H412" s="28"/>
      <c r="I412" s="34"/>
      <c r="J412" s="30"/>
      <c r="K412" s="3"/>
    </row>
    <row r="413" spans="1:11" s="22" customFormat="1" ht="15">
      <c r="A413" s="29"/>
      <c r="B413" s="30" t="s">
        <v>164</v>
      </c>
      <c r="C413" s="31">
        <f>C412-1</f>
        <v>3</v>
      </c>
      <c r="D413" s="31">
        <f t="shared" ref="D413:E413" si="95">D412-1</f>
        <v>0</v>
      </c>
      <c r="E413" s="32">
        <f t="shared" si="95"/>
        <v>2</v>
      </c>
      <c r="F413" s="31">
        <f>SUM(C413:E413)</f>
        <v>5</v>
      </c>
      <c r="G413" s="33" t="s">
        <v>280</v>
      </c>
      <c r="H413" s="28"/>
      <c r="I413" s="34"/>
      <c r="J413" s="30"/>
      <c r="K413" s="3"/>
    </row>
    <row r="414" spans="1:11" s="22" customFormat="1" ht="15">
      <c r="A414" s="29"/>
      <c r="B414" s="30" t="s">
        <v>281</v>
      </c>
      <c r="C414" s="41">
        <f>SUM(C408:C411)</f>
        <v>8</v>
      </c>
      <c r="D414" s="41">
        <f>SUM(D408:D411)</f>
        <v>8</v>
      </c>
      <c r="E414" s="42">
        <f>SUM(E408:E411)</f>
        <v>14</v>
      </c>
      <c r="F414" s="41">
        <f>SUM(C414:E414)</f>
        <v>30</v>
      </c>
      <c r="G414" s="33" t="s">
        <v>267</v>
      </c>
      <c r="H414" s="28"/>
      <c r="I414" s="34"/>
      <c r="J414" s="30"/>
      <c r="K414" s="7"/>
    </row>
    <row r="415" spans="1:11" s="22" customFormat="1" ht="15">
      <c r="A415" s="29"/>
      <c r="B415" s="30" t="s">
        <v>376</v>
      </c>
      <c r="C415" s="41">
        <f>C414/C412</f>
        <v>2</v>
      </c>
      <c r="D415" s="41">
        <f t="shared" ref="D415:E415" si="96">D414/D412</f>
        <v>8</v>
      </c>
      <c r="E415" s="42">
        <f t="shared" si="96"/>
        <v>4.666666666666667</v>
      </c>
      <c r="F415" s="41">
        <f>F414/F412</f>
        <v>3.75</v>
      </c>
      <c r="G415" s="33" t="s">
        <v>268</v>
      </c>
      <c r="H415" s="28"/>
      <c r="I415" s="34"/>
      <c r="J415" s="30"/>
      <c r="K415" s="7"/>
    </row>
    <row r="416" spans="1:11" s="22" customFormat="1" ht="15">
      <c r="A416" s="29"/>
      <c r="B416" s="30" t="s">
        <v>378</v>
      </c>
      <c r="C416" s="41">
        <f>C414^2/C412</f>
        <v>16</v>
      </c>
      <c r="D416" s="41">
        <f t="shared" ref="D416:E416" si="97">D414^2/D412</f>
        <v>64</v>
      </c>
      <c r="E416" s="42">
        <f t="shared" si="97"/>
        <v>65.333333333333329</v>
      </c>
      <c r="F416" s="41">
        <f>SUM(C416:E416)</f>
        <v>145.33333333333331</v>
      </c>
      <c r="G416" s="37" t="s">
        <v>379</v>
      </c>
      <c r="H416" s="28"/>
      <c r="I416" s="34"/>
      <c r="J416" s="30"/>
      <c r="K416" s="7"/>
    </row>
    <row r="417" spans="1:11" s="22" customFormat="1" ht="15">
      <c r="A417" s="29"/>
      <c r="B417" s="38" t="s">
        <v>285</v>
      </c>
      <c r="C417" s="41">
        <f>SUMSQ(C408:C411)-C414^2/C412</f>
        <v>4</v>
      </c>
      <c r="D417" s="41">
        <f>SUMSQ(D408:D411)-D414^2/D412</f>
        <v>0</v>
      </c>
      <c r="E417" s="42">
        <f>SUMSQ(E408:E411)-E414^2/E412</f>
        <v>8.6666666666666714</v>
      </c>
      <c r="F417" s="41">
        <f>SUM(C417:E417)</f>
        <v>12.666666666666671</v>
      </c>
      <c r="G417" s="33" t="s">
        <v>286</v>
      </c>
      <c r="H417" s="28"/>
      <c r="I417" s="34"/>
      <c r="J417" s="39"/>
      <c r="K417" s="7"/>
    </row>
    <row r="418" spans="1:11" s="22" customFormat="1" ht="15">
      <c r="A418" s="29"/>
      <c r="B418" s="40" t="s">
        <v>287</v>
      </c>
      <c r="C418" s="41">
        <f>C417/C413</f>
        <v>1.3333333333333333</v>
      </c>
      <c r="D418" s="41" t="e">
        <f t="shared" ref="D418:E418" si="98">D417/D413</f>
        <v>#DIV/0!</v>
      </c>
      <c r="E418" s="42">
        <f t="shared" si="98"/>
        <v>4.3333333333333357</v>
      </c>
      <c r="F418" s="41">
        <f>F417/F413</f>
        <v>2.5333333333333341</v>
      </c>
      <c r="G418" s="33" t="s">
        <v>288</v>
      </c>
      <c r="H418" s="28"/>
      <c r="I418" s="34"/>
      <c r="J418" s="43"/>
    </row>
    <row r="419" spans="1:11" s="22" customFormat="1" ht="15">
      <c r="A419" s="29"/>
      <c r="B419" s="40" t="s">
        <v>289</v>
      </c>
      <c r="C419" s="41">
        <f>SQRT(C418)</f>
        <v>1.1547005383792515</v>
      </c>
      <c r="D419" s="41" t="e">
        <f t="shared" ref="D419:E419" si="99">SQRT(D418)</f>
        <v>#DIV/0!</v>
      </c>
      <c r="E419" s="42">
        <f t="shared" si="99"/>
        <v>2.0816659994661335</v>
      </c>
      <c r="F419" s="41"/>
      <c r="G419" s="33"/>
      <c r="H419" s="28"/>
      <c r="I419" s="34"/>
      <c r="J419" s="43"/>
    </row>
    <row r="420" spans="1:11" s="22" customFormat="1" ht="15">
      <c r="A420" s="29"/>
      <c r="B420" s="40" t="s">
        <v>290</v>
      </c>
      <c r="C420" s="41">
        <f>C413/$F413</f>
        <v>0.6</v>
      </c>
      <c r="D420" s="41">
        <f t="shared" ref="D420:E420" si="100">D413/$F413</f>
        <v>0</v>
      </c>
      <c r="E420" s="42">
        <f t="shared" si="100"/>
        <v>0.4</v>
      </c>
      <c r="F420" s="41">
        <f>SUM(C420:E420)</f>
        <v>1</v>
      </c>
      <c r="G420" s="33" t="s">
        <v>312</v>
      </c>
      <c r="H420" s="28"/>
      <c r="I420" s="34"/>
      <c r="J420" s="43"/>
    </row>
    <row r="421" spans="1:11" s="22" customFormat="1" ht="15">
      <c r="A421" s="29"/>
      <c r="B421" s="40" t="s">
        <v>313</v>
      </c>
      <c r="C421" s="41">
        <f>C420*C418</f>
        <v>0.79999999999999993</v>
      </c>
      <c r="D421" s="41" t="e">
        <f>D420*D418</f>
        <v>#DIV/0!</v>
      </c>
      <c r="E421" s="42">
        <f t="shared" ref="E421" si="101">E420*E418</f>
        <v>1.7333333333333343</v>
      </c>
      <c r="F421" s="41" t="e">
        <f>SUM(C421:D421)</f>
        <v>#DIV/0!</v>
      </c>
      <c r="G421" s="33" t="s">
        <v>314</v>
      </c>
      <c r="H421" s="28"/>
      <c r="I421" s="34"/>
      <c r="J421" s="43"/>
    </row>
    <row r="422" spans="1:11" s="22" customFormat="1" ht="14">
      <c r="A422" s="29"/>
      <c r="B422" s="40"/>
      <c r="C422" s="41"/>
      <c r="D422" s="41"/>
      <c r="E422" s="41"/>
      <c r="F422" s="41"/>
      <c r="G422" s="33"/>
      <c r="H422" s="28"/>
      <c r="I422" s="34"/>
      <c r="J422" s="43"/>
    </row>
    <row r="423" spans="1:11" s="22" customFormat="1" ht="14">
      <c r="A423" s="29"/>
      <c r="B423" s="33" t="s">
        <v>317</v>
      </c>
      <c r="C423" s="41"/>
      <c r="D423" s="41"/>
      <c r="E423" s="41"/>
      <c r="F423" s="41"/>
      <c r="G423" s="33"/>
      <c r="H423" s="28"/>
      <c r="I423" s="34"/>
      <c r="J423" s="43"/>
    </row>
    <row r="424" spans="1:11" s="22" customFormat="1" ht="15">
      <c r="A424" s="29"/>
      <c r="B424" s="40" t="s">
        <v>318</v>
      </c>
      <c r="C424" s="41">
        <f>C418</f>
        <v>1.3333333333333333</v>
      </c>
      <c r="D424" s="41" t="e">
        <f t="shared" ref="D424:E424" si="102">D418</f>
        <v>#DIV/0!</v>
      </c>
      <c r="E424" s="41">
        <f t="shared" si="102"/>
        <v>4.3333333333333357</v>
      </c>
      <c r="F424" s="41"/>
      <c r="G424" s="33"/>
      <c r="H424" s="28"/>
      <c r="I424" s="34"/>
      <c r="J424" s="30"/>
      <c r="K424" s="7"/>
    </row>
    <row r="425" spans="1:11" s="22" customFormat="1" ht="15">
      <c r="A425" s="29"/>
      <c r="B425" s="40" t="s">
        <v>269</v>
      </c>
      <c r="C425" s="41">
        <f>C424/C412</f>
        <v>0.33333333333333331</v>
      </c>
      <c r="D425" s="41" t="e">
        <f t="shared" ref="D425:E425" si="103">D424/D412</f>
        <v>#DIV/0!</v>
      </c>
      <c r="E425" s="41">
        <f t="shared" si="103"/>
        <v>1.4444444444444453</v>
      </c>
      <c r="F425" s="41"/>
      <c r="G425" s="33"/>
      <c r="H425" s="28"/>
      <c r="I425" s="34"/>
      <c r="J425" s="30"/>
      <c r="K425" s="7"/>
    </row>
    <row r="426" spans="1:11" s="22" customFormat="1" ht="15">
      <c r="A426" s="29"/>
      <c r="B426" s="40" t="s">
        <v>270</v>
      </c>
      <c r="C426" s="41">
        <f>SQRT(C425)</f>
        <v>0.57735026918962573</v>
      </c>
      <c r="D426" s="41" t="e">
        <f t="shared" ref="D426:E426" si="104">SQRT(D425)</f>
        <v>#DIV/0!</v>
      </c>
      <c r="E426" s="41">
        <f t="shared" si="104"/>
        <v>1.2018504251546636</v>
      </c>
      <c r="F426" s="41"/>
      <c r="G426" s="33"/>
      <c r="H426" s="28"/>
      <c r="I426" s="34"/>
      <c r="J426" s="30"/>
      <c r="K426" s="7"/>
    </row>
    <row r="427" spans="1:11" s="22" customFormat="1" ht="14">
      <c r="A427" s="29"/>
      <c r="B427" s="40"/>
      <c r="C427" s="41"/>
      <c r="D427" s="41"/>
      <c r="E427" s="50"/>
      <c r="F427" s="30"/>
      <c r="G427" s="33"/>
      <c r="H427" s="28"/>
      <c r="I427" s="34"/>
      <c r="J427" s="30"/>
      <c r="K427" s="7"/>
    </row>
    <row r="428" spans="1:11" s="22" customFormat="1" ht="16">
      <c r="A428" s="29"/>
      <c r="B428" s="51" t="s">
        <v>271</v>
      </c>
      <c r="C428" s="41"/>
      <c r="D428" s="41"/>
      <c r="E428" s="50"/>
      <c r="F428" s="30"/>
      <c r="G428" s="33"/>
      <c r="H428" s="28"/>
      <c r="I428" s="34"/>
      <c r="J428" s="30"/>
      <c r="K428" s="7"/>
    </row>
    <row r="429" spans="1:11" s="22" customFormat="1" ht="14">
      <c r="A429" s="29"/>
      <c r="B429" s="40" t="s">
        <v>272</v>
      </c>
      <c r="C429" s="41">
        <f>F416-F414^2/F412</f>
        <v>32.833333333333314</v>
      </c>
      <c r="D429" s="41"/>
      <c r="E429" s="50"/>
      <c r="F429" s="30"/>
      <c r="G429" s="33"/>
      <c r="H429" s="28"/>
      <c r="I429" s="34"/>
      <c r="J429" s="30"/>
      <c r="K429" s="7"/>
    </row>
    <row r="430" spans="1:11" s="22" customFormat="1" ht="14">
      <c r="A430" s="29"/>
      <c r="B430" s="40" t="s">
        <v>273</v>
      </c>
      <c r="C430" s="41">
        <f>SUMSQ(C408:E411)-F416</f>
        <v>12.666666666666686</v>
      </c>
      <c r="D430" s="41"/>
      <c r="E430" s="50"/>
      <c r="F430" s="30"/>
      <c r="G430" s="33"/>
      <c r="H430" s="28"/>
      <c r="I430" s="34"/>
      <c r="J430" s="30"/>
      <c r="K430" s="7"/>
    </row>
    <row r="431" spans="1:11" s="22" customFormat="1" ht="14">
      <c r="A431" s="29"/>
      <c r="B431" s="40" t="s">
        <v>274</v>
      </c>
      <c r="C431" s="41">
        <f>C429+C430</f>
        <v>45.5</v>
      </c>
      <c r="D431" s="52" t="s">
        <v>275</v>
      </c>
      <c r="E431" s="50"/>
      <c r="F431" s="30"/>
      <c r="G431" s="33"/>
      <c r="H431" s="28"/>
      <c r="I431" s="34"/>
      <c r="J431" s="30"/>
      <c r="K431" s="7"/>
    </row>
    <row r="432" spans="1:11" s="22" customFormat="1" ht="14">
      <c r="A432" s="29"/>
      <c r="B432" s="40" t="s">
        <v>274</v>
      </c>
      <c r="C432" s="41">
        <f>SUMSQ(C408:E411)-F414^2/F412</f>
        <v>45.5</v>
      </c>
      <c r="D432" s="52" t="s">
        <v>276</v>
      </c>
      <c r="E432" s="50"/>
      <c r="F432" s="30"/>
      <c r="G432" s="33"/>
      <c r="H432" s="28"/>
      <c r="I432" s="34"/>
      <c r="J432" s="30"/>
      <c r="K432" s="7"/>
    </row>
    <row r="433" spans="1:11" s="22" customFormat="1" ht="14">
      <c r="A433" s="29"/>
      <c r="B433" s="40" t="s">
        <v>124</v>
      </c>
      <c r="C433" s="31">
        <f>C403-1</f>
        <v>2</v>
      </c>
      <c r="D433" s="53" t="s">
        <v>212</v>
      </c>
      <c r="E433" s="50"/>
      <c r="F433" s="30"/>
      <c r="G433" s="33"/>
      <c r="H433" s="28"/>
      <c r="I433" s="34"/>
      <c r="J433" s="30"/>
      <c r="K433" s="7"/>
    </row>
    <row r="434" spans="1:11" s="22" customFormat="1" ht="14">
      <c r="A434" s="29"/>
      <c r="B434" s="40" t="s">
        <v>213</v>
      </c>
      <c r="C434" s="31">
        <f>F412-C403</f>
        <v>5</v>
      </c>
      <c r="D434" s="53" t="s">
        <v>214</v>
      </c>
      <c r="E434" s="50"/>
      <c r="F434" s="30"/>
      <c r="G434" s="33"/>
      <c r="H434" s="28"/>
      <c r="I434" s="34"/>
      <c r="J434" s="30"/>
      <c r="K434" s="7"/>
    </row>
    <row r="435" spans="1:11" s="22" customFormat="1" ht="15" thickBot="1">
      <c r="A435" s="29"/>
      <c r="B435" s="40"/>
      <c r="C435" s="41"/>
      <c r="D435" s="41"/>
      <c r="E435" s="50"/>
      <c r="F435" s="30"/>
      <c r="G435" s="33"/>
      <c r="H435" s="28"/>
      <c r="I435" s="34"/>
      <c r="J435" s="30"/>
      <c r="K435" s="7"/>
    </row>
    <row r="436" spans="1:11" s="22" customFormat="1" ht="14">
      <c r="A436" s="29"/>
      <c r="B436" s="54" t="s">
        <v>88</v>
      </c>
      <c r="C436" s="55" t="s">
        <v>89</v>
      </c>
      <c r="D436" s="56">
        <v>0.05</v>
      </c>
      <c r="E436" s="57"/>
      <c r="F436" s="58"/>
      <c r="G436" s="59"/>
      <c r="H436" s="60"/>
      <c r="I436" s="34"/>
      <c r="J436" s="30"/>
      <c r="K436" s="7"/>
    </row>
    <row r="437" spans="1:11" s="22" customFormat="1" ht="14">
      <c r="A437" s="29"/>
      <c r="B437" s="61" t="s">
        <v>10</v>
      </c>
      <c r="C437" s="62" t="s">
        <v>11</v>
      </c>
      <c r="D437" s="62" t="s">
        <v>12</v>
      </c>
      <c r="E437" s="62" t="s">
        <v>13</v>
      </c>
      <c r="F437" s="62" t="s">
        <v>14</v>
      </c>
      <c r="G437" s="63" t="s">
        <v>15</v>
      </c>
      <c r="H437" s="64"/>
      <c r="I437" s="34"/>
      <c r="J437" s="30"/>
      <c r="K437" s="7"/>
    </row>
    <row r="438" spans="1:11" s="22" customFormat="1" ht="14">
      <c r="A438" s="29"/>
      <c r="B438" s="65" t="s">
        <v>16</v>
      </c>
      <c r="C438" s="40">
        <f>C433</f>
        <v>2</v>
      </c>
      <c r="D438" s="30">
        <f>C429</f>
        <v>32.833333333333314</v>
      </c>
      <c r="E438" s="30">
        <f>D438/C438</f>
        <v>16.416666666666657</v>
      </c>
      <c r="F438" s="30">
        <f>E438/E439</f>
        <v>6.480263157894723</v>
      </c>
      <c r="G438" s="30">
        <f>FINV(D436,C438,C439)</f>
        <v>5.786135043349967</v>
      </c>
      <c r="H438" s="64" t="str">
        <f>IF(F438&gt;G438,"Reject H0", "Don't reject H0")</f>
        <v>Reject H0</v>
      </c>
      <c r="I438" s="34"/>
      <c r="J438" s="30"/>
      <c r="K438" s="7"/>
    </row>
    <row r="439" spans="1:11" s="22" customFormat="1" ht="14">
      <c r="A439" s="29"/>
      <c r="B439" s="66" t="s">
        <v>125</v>
      </c>
      <c r="C439" s="63">
        <f>C434</f>
        <v>5</v>
      </c>
      <c r="D439" s="62">
        <f>C430</f>
        <v>12.666666666666686</v>
      </c>
      <c r="E439" s="30">
        <f>D439/C439</f>
        <v>2.5333333333333372</v>
      </c>
      <c r="F439" s="30"/>
      <c r="G439" s="40"/>
      <c r="H439" s="64"/>
      <c r="I439" s="34"/>
      <c r="J439" s="30"/>
      <c r="K439" s="7"/>
    </row>
    <row r="440" spans="1:11" s="22" customFormat="1" ht="15" thickBot="1">
      <c r="A440" s="29"/>
      <c r="B440" s="67" t="s">
        <v>126</v>
      </c>
      <c r="C440" s="68">
        <f>C438+C439</f>
        <v>7</v>
      </c>
      <c r="D440" s="48">
        <f>D438+D439</f>
        <v>45.5</v>
      </c>
      <c r="E440" s="69"/>
      <c r="F440" s="69"/>
      <c r="G440" s="70"/>
      <c r="H440" s="71"/>
      <c r="I440" s="34"/>
      <c r="J440" s="30"/>
      <c r="K440" s="7"/>
    </row>
    <row r="441" spans="1:11" s="22" customFormat="1" ht="14">
      <c r="A441" s="29"/>
      <c r="B441" s="40"/>
      <c r="C441" s="41"/>
      <c r="D441" s="41"/>
      <c r="E441" s="41"/>
      <c r="F441" s="41"/>
      <c r="G441" s="31"/>
      <c r="H441" s="28"/>
      <c r="I441" s="34"/>
      <c r="J441" s="30"/>
      <c r="K441" s="7"/>
    </row>
    <row r="442" spans="1:11" s="22" customFormat="1" ht="16">
      <c r="A442" s="29"/>
      <c r="B442" s="51" t="s">
        <v>127</v>
      </c>
      <c r="C442" s="41"/>
      <c r="D442" s="41"/>
      <c r="E442" s="50"/>
      <c r="F442" s="30"/>
      <c r="G442" s="33"/>
      <c r="H442" s="28"/>
      <c r="I442" s="34"/>
      <c r="J442" s="30"/>
      <c r="K442" s="7"/>
    </row>
    <row r="443" spans="1:11" s="22" customFormat="1" ht="14">
      <c r="A443" s="29"/>
      <c r="B443" s="52" t="s">
        <v>4</v>
      </c>
      <c r="C443" s="31"/>
      <c r="D443" s="41"/>
      <c r="E443" s="50"/>
      <c r="F443" s="30"/>
      <c r="G443" s="33"/>
      <c r="H443" s="28"/>
      <c r="I443" s="34"/>
      <c r="J443" s="30"/>
      <c r="K443" s="3"/>
    </row>
    <row r="444" spans="1:11" s="22" customFormat="1" ht="14">
      <c r="A444" s="29"/>
      <c r="B444" s="30"/>
      <c r="C444" s="87" t="s">
        <v>184</v>
      </c>
      <c r="D444" s="26" t="s">
        <v>185</v>
      </c>
      <c r="E444" s="111" t="s">
        <v>186</v>
      </c>
      <c r="F444" s="30"/>
      <c r="G444" s="33"/>
      <c r="H444" s="28"/>
      <c r="I444" s="34"/>
      <c r="J444" s="30"/>
      <c r="K444" s="3"/>
    </row>
    <row r="445" spans="1:11" s="22" customFormat="1" ht="14">
      <c r="A445" s="29"/>
      <c r="B445" s="30" t="s">
        <v>187</v>
      </c>
      <c r="C445" s="81">
        <v>0.95</v>
      </c>
      <c r="D445" s="81">
        <v>0.95</v>
      </c>
      <c r="E445" s="81">
        <v>0.95</v>
      </c>
      <c r="F445" s="30"/>
      <c r="G445" s="33"/>
      <c r="H445" s="28"/>
      <c r="I445" s="34"/>
      <c r="J445" s="30"/>
      <c r="K445" s="3"/>
    </row>
    <row r="446" spans="1:11" s="22" customFormat="1" ht="14">
      <c r="A446" s="29"/>
      <c r="B446" s="30" t="s">
        <v>188</v>
      </c>
      <c r="C446" s="41">
        <f>TINV(1-C445,$C$439)</f>
        <v>2.570581835636315</v>
      </c>
      <c r="D446" s="41">
        <f t="shared" ref="D446:E446" si="105">TINV(1-D445,$C$439)</f>
        <v>2.570581835636315</v>
      </c>
      <c r="E446" s="41">
        <f t="shared" si="105"/>
        <v>2.570581835636315</v>
      </c>
      <c r="F446" s="30"/>
      <c r="G446" s="33"/>
      <c r="H446" s="28"/>
      <c r="I446" s="34"/>
      <c r="J446" s="30"/>
      <c r="K446" s="3"/>
    </row>
    <row r="447" spans="1:11" s="22" customFormat="1" ht="15" thickBot="1">
      <c r="A447" s="29"/>
      <c r="B447" s="30" t="s">
        <v>93</v>
      </c>
      <c r="C447" s="41">
        <f>SQRT($E439/C412)</f>
        <v>0.79582242575422202</v>
      </c>
      <c r="D447" s="41">
        <f t="shared" ref="D447:E447" si="106">SQRT($E439/D412)</f>
        <v>1.591644851508444</v>
      </c>
      <c r="E447" s="41">
        <f t="shared" si="106"/>
        <v>0.91893658347268214</v>
      </c>
      <c r="F447" s="30"/>
      <c r="G447" s="33"/>
      <c r="H447" s="28"/>
      <c r="I447" s="34"/>
      <c r="J447" s="30"/>
      <c r="K447" s="3"/>
    </row>
    <row r="448" spans="1:11" s="22" customFormat="1" ht="15">
      <c r="A448" s="29"/>
      <c r="B448" s="82" t="s">
        <v>94</v>
      </c>
      <c r="C448" s="83">
        <f>C415</f>
        <v>2</v>
      </c>
      <c r="D448" s="83">
        <f>D415</f>
        <v>8</v>
      </c>
      <c r="E448" s="84">
        <f>E415</f>
        <v>4.666666666666667</v>
      </c>
      <c r="F448" s="40"/>
      <c r="G448" s="85"/>
      <c r="H448" s="28"/>
      <c r="I448" s="34"/>
      <c r="J448" s="40"/>
      <c r="K448" s="7"/>
    </row>
    <row r="449" spans="1:11" s="22" customFormat="1" ht="15" thickBot="1">
      <c r="A449" s="29"/>
      <c r="B449" s="78" t="s">
        <v>99</v>
      </c>
      <c r="C449" s="48">
        <f>C447*C446</f>
        <v>2.0457266720358329</v>
      </c>
      <c r="D449" s="48">
        <f t="shared" ref="D449:E449" si="107">D447*D446</f>
        <v>4.0914533440716658</v>
      </c>
      <c r="E449" s="49">
        <f t="shared" si="107"/>
        <v>2.3622016895765712</v>
      </c>
      <c r="F449" s="40"/>
      <c r="G449" s="85"/>
      <c r="H449" s="28"/>
      <c r="I449" s="34"/>
      <c r="J449" s="40"/>
      <c r="K449" s="7"/>
    </row>
    <row r="450" spans="1:11" s="22" customFormat="1" ht="14">
      <c r="A450" s="29"/>
      <c r="B450" s="40" t="s">
        <v>100</v>
      </c>
      <c r="C450" s="41">
        <f>C448+C449</f>
        <v>4.0457266720358334</v>
      </c>
      <c r="D450" s="41">
        <f>D448+D449</f>
        <v>12.091453344071667</v>
      </c>
      <c r="E450" s="41">
        <f>E448+E449</f>
        <v>7.0288683562432386</v>
      </c>
      <c r="F450" s="40"/>
      <c r="G450" s="85"/>
      <c r="H450" s="28"/>
      <c r="I450" s="34"/>
      <c r="J450" s="40"/>
      <c r="K450" s="7"/>
    </row>
    <row r="451" spans="1:11" s="22" customFormat="1" ht="14">
      <c r="A451" s="29"/>
      <c r="B451" s="40" t="s">
        <v>101</v>
      </c>
      <c r="C451" s="41">
        <f>C448-C449</f>
        <v>-4.5726672035832916E-2</v>
      </c>
      <c r="D451" s="41">
        <f>D448-D449</f>
        <v>3.9085466559283342</v>
      </c>
      <c r="E451" s="41">
        <f>E448-E449</f>
        <v>2.3044649770900958</v>
      </c>
      <c r="F451" s="40"/>
      <c r="G451" s="85"/>
      <c r="H451" s="28"/>
      <c r="I451" s="34"/>
      <c r="J451" s="40"/>
      <c r="K451" s="7"/>
    </row>
    <row r="452" spans="1:11" s="22" customFormat="1" ht="14">
      <c r="A452" s="29"/>
      <c r="B452" s="40"/>
      <c r="C452" s="86"/>
      <c r="D452" s="41"/>
      <c r="E452" s="50"/>
      <c r="F452" s="40"/>
      <c r="G452" s="85"/>
      <c r="H452" s="28"/>
      <c r="I452" s="34"/>
      <c r="J452" s="40"/>
      <c r="K452" s="7"/>
    </row>
    <row r="453" spans="1:11" s="22" customFormat="1" ht="14">
      <c r="A453" s="29"/>
      <c r="B453" s="52" t="s">
        <v>189</v>
      </c>
      <c r="C453" s="28"/>
      <c r="D453" s="28"/>
      <c r="E453" s="28"/>
      <c r="F453" s="28"/>
      <c r="G453" s="28"/>
      <c r="H453" s="28"/>
      <c r="I453" s="34"/>
      <c r="J453" s="28"/>
    </row>
    <row r="454" spans="1:11" s="22" customFormat="1" ht="14">
      <c r="A454" s="29"/>
      <c r="B454" s="30"/>
      <c r="C454" s="87" t="s">
        <v>190</v>
      </c>
      <c r="D454" s="26" t="s">
        <v>191</v>
      </c>
      <c r="E454" s="111" t="s">
        <v>192</v>
      </c>
      <c r="F454" s="30"/>
      <c r="G454" s="33"/>
      <c r="H454" s="28"/>
      <c r="I454" s="34"/>
      <c r="J454" s="30"/>
      <c r="K454" s="3"/>
    </row>
    <row r="455" spans="1:11" s="22" customFormat="1" ht="14">
      <c r="A455" s="29"/>
      <c r="B455" s="30" t="s">
        <v>98</v>
      </c>
      <c r="C455" s="81">
        <f>C445</f>
        <v>0.95</v>
      </c>
      <c r="D455" s="81">
        <f t="shared" ref="D455:E455" si="108">D445</f>
        <v>0.95</v>
      </c>
      <c r="E455" s="81">
        <f t="shared" si="108"/>
        <v>0.95</v>
      </c>
      <c r="F455" s="30"/>
      <c r="G455" s="33"/>
      <c r="H455" s="28"/>
      <c r="I455" s="34"/>
      <c r="J455" s="30"/>
      <c r="K455" s="3"/>
    </row>
    <row r="456" spans="1:11" s="22" customFormat="1" ht="14">
      <c r="A456" s="29"/>
      <c r="B456" s="30" t="s">
        <v>92</v>
      </c>
      <c r="C456" s="41">
        <f>TINV(1-C455,C413)</f>
        <v>3.1824463052837078</v>
      </c>
      <c r="D456" s="41" t="e">
        <f>TINV(1-D455,D413)</f>
        <v>#NUM!</v>
      </c>
      <c r="E456" s="41">
        <f>TINV(1-E455,E413)</f>
        <v>4.3026527297494619</v>
      </c>
      <c r="F456" s="30"/>
      <c r="G456" s="33"/>
      <c r="H456" s="28"/>
      <c r="I456" s="34"/>
      <c r="J456" s="30"/>
      <c r="K456" s="3"/>
    </row>
    <row r="457" spans="1:11" s="22" customFormat="1" ht="15" thickBot="1">
      <c r="A457" s="29"/>
      <c r="B457" s="30" t="s">
        <v>193</v>
      </c>
      <c r="C457" s="41">
        <f>C426</f>
        <v>0.57735026918962573</v>
      </c>
      <c r="D457" s="41" t="e">
        <f t="shared" ref="D457:E457" si="109">D426</f>
        <v>#DIV/0!</v>
      </c>
      <c r="E457" s="41">
        <f t="shared" si="109"/>
        <v>1.2018504251546636</v>
      </c>
      <c r="F457" s="30"/>
      <c r="G457" s="33"/>
      <c r="H457" s="28"/>
      <c r="I457" s="34"/>
      <c r="J457" s="30"/>
      <c r="K457" s="3"/>
    </row>
    <row r="458" spans="1:11" s="22" customFormat="1" ht="15">
      <c r="A458" s="29"/>
      <c r="B458" s="82" t="s">
        <v>194</v>
      </c>
      <c r="C458" s="45">
        <f>C415</f>
        <v>2</v>
      </c>
      <c r="D458" s="45">
        <f>D415</f>
        <v>8</v>
      </c>
      <c r="E458" s="46">
        <f>E415</f>
        <v>4.666666666666667</v>
      </c>
      <c r="F458" s="40"/>
      <c r="G458" s="85"/>
      <c r="H458" s="28"/>
      <c r="I458" s="34"/>
      <c r="J458" s="40"/>
      <c r="K458" s="7"/>
    </row>
    <row r="459" spans="1:11" s="22" customFormat="1" ht="15" thickBot="1">
      <c r="A459" s="29"/>
      <c r="B459" s="78" t="s">
        <v>195</v>
      </c>
      <c r="C459" s="48">
        <f>C457*C456</f>
        <v>1.8373862310370785</v>
      </c>
      <c r="D459" s="48" t="e">
        <f t="shared" ref="D459:E459" si="110">D457*D456</f>
        <v>#DIV/0!</v>
      </c>
      <c r="E459" s="49">
        <f t="shared" si="110"/>
        <v>5.1711450125422642</v>
      </c>
      <c r="F459" s="40"/>
      <c r="G459" s="85"/>
      <c r="H459" s="28"/>
      <c r="I459" s="34"/>
      <c r="J459" s="40"/>
      <c r="K459" s="7"/>
    </row>
    <row r="460" spans="1:11" s="22" customFormat="1" ht="14">
      <c r="A460" s="29"/>
      <c r="B460" s="40" t="s">
        <v>196</v>
      </c>
      <c r="C460" s="41">
        <f>C458+C459</f>
        <v>3.8373862310370788</v>
      </c>
      <c r="D460" s="41" t="e">
        <f>D458+D459</f>
        <v>#DIV/0!</v>
      </c>
      <c r="E460" s="41">
        <f>E458+E459</f>
        <v>9.8378116792089312</v>
      </c>
      <c r="F460" s="40"/>
      <c r="G460" s="85"/>
      <c r="H460" s="28"/>
      <c r="I460" s="34"/>
      <c r="J460" s="40"/>
      <c r="K460" s="7"/>
    </row>
    <row r="461" spans="1:11" s="22" customFormat="1" ht="14">
      <c r="A461" s="29"/>
      <c r="B461" s="40" t="s">
        <v>197</v>
      </c>
      <c r="C461" s="41">
        <f>C458-C459</f>
        <v>0.16261376896292146</v>
      </c>
      <c r="D461" s="41" t="e">
        <f>D458-D459</f>
        <v>#DIV/0!</v>
      </c>
      <c r="E461" s="41">
        <f>E458-E459</f>
        <v>-0.50447834587559726</v>
      </c>
      <c r="F461" s="40"/>
      <c r="G461" s="85"/>
      <c r="H461" s="28"/>
      <c r="I461" s="34"/>
      <c r="J461" s="40"/>
      <c r="K461" s="7"/>
    </row>
    <row r="462" spans="1:11" s="22" customFormat="1" ht="14">
      <c r="A462" s="29"/>
      <c r="B462" s="40"/>
      <c r="C462" s="41"/>
      <c r="D462" s="41"/>
      <c r="E462" s="41"/>
      <c r="F462" s="40"/>
      <c r="G462" s="85"/>
      <c r="H462" s="28"/>
      <c r="I462" s="34"/>
      <c r="J462" s="40"/>
      <c r="K462" s="7"/>
    </row>
    <row r="463" spans="1:11" s="22" customFormat="1" ht="16" thickBot="1">
      <c r="A463" s="29"/>
      <c r="B463" s="33" t="s">
        <v>198</v>
      </c>
      <c r="C463" s="41"/>
      <c r="D463" s="41"/>
      <c r="E463" s="41"/>
      <c r="F463" s="40"/>
      <c r="G463" s="85"/>
      <c r="H463" s="28"/>
      <c r="I463" s="34"/>
      <c r="J463" s="40"/>
      <c r="K463" s="7"/>
    </row>
    <row r="464" spans="1:11" s="22" customFormat="1" ht="14">
      <c r="A464" s="29"/>
      <c r="B464" s="54" t="s">
        <v>199</v>
      </c>
      <c r="C464" s="55" t="s">
        <v>200</v>
      </c>
      <c r="D464" s="56">
        <v>0.05</v>
      </c>
      <c r="E464" s="57"/>
      <c r="F464" s="58"/>
      <c r="G464" s="59"/>
      <c r="H464" s="60"/>
      <c r="I464" s="34"/>
      <c r="J464" s="30"/>
      <c r="K464" s="7"/>
    </row>
    <row r="465" spans="1:12" s="22" customFormat="1" ht="14">
      <c r="A465" s="29"/>
      <c r="B465" s="61" t="s">
        <v>138</v>
      </c>
      <c r="C465" s="62" t="s">
        <v>293</v>
      </c>
      <c r="D465" s="62" t="s">
        <v>294</v>
      </c>
      <c r="E465" s="62" t="s">
        <v>295</v>
      </c>
      <c r="F465" s="62" t="s">
        <v>296</v>
      </c>
      <c r="G465" s="63" t="s">
        <v>297</v>
      </c>
      <c r="H465" s="64"/>
      <c r="I465" s="34"/>
      <c r="J465" s="30"/>
      <c r="K465" s="7"/>
    </row>
    <row r="466" spans="1:12" s="22" customFormat="1" ht="14">
      <c r="A466" s="29"/>
      <c r="B466" s="65" t="s">
        <v>298</v>
      </c>
      <c r="C466" s="40">
        <f>C438</f>
        <v>2</v>
      </c>
      <c r="D466" s="30">
        <f t="shared" ref="D466:D467" si="111">D438</f>
        <v>32.833333333333314</v>
      </c>
      <c r="E466" s="30">
        <f>D466/C466</f>
        <v>16.416666666666657</v>
      </c>
      <c r="F466" s="30">
        <f>E466/E467</f>
        <v>8.2083333333333286</v>
      </c>
      <c r="G466" s="30">
        <f>FINV(D464,C466,1000000)</f>
        <v>2.9957412479721426</v>
      </c>
      <c r="H466" s="64" t="str">
        <f>IF(F466&gt;G466,"Reject H0", "Don't reject H0")</f>
        <v>Reject H0</v>
      </c>
      <c r="I466" s="34"/>
      <c r="J466" s="30"/>
      <c r="K466" s="7"/>
    </row>
    <row r="467" spans="1:12" s="22" customFormat="1" ht="14">
      <c r="A467" s="29"/>
      <c r="B467" s="66" t="s">
        <v>201</v>
      </c>
      <c r="C467" s="63" t="s">
        <v>202</v>
      </c>
      <c r="D467" s="30">
        <f t="shared" si="111"/>
        <v>12.666666666666686</v>
      </c>
      <c r="E467" s="30">
        <v>2</v>
      </c>
      <c r="F467" s="30"/>
      <c r="G467" s="40"/>
      <c r="H467" s="64"/>
      <c r="I467" s="34"/>
      <c r="J467" s="30"/>
      <c r="K467" s="7"/>
    </row>
    <row r="468" spans="1:12" s="22" customFormat="1" ht="15" thickBot="1">
      <c r="A468" s="29"/>
      <c r="B468" s="67" t="s">
        <v>24</v>
      </c>
      <c r="C468" s="68" t="s">
        <v>203</v>
      </c>
      <c r="D468" s="48">
        <f>D466+D467</f>
        <v>45.5</v>
      </c>
      <c r="E468" s="69"/>
      <c r="F468" s="69"/>
      <c r="G468" s="70"/>
      <c r="H468" s="71"/>
      <c r="I468" s="34"/>
      <c r="J468" s="30"/>
      <c r="K468" s="7"/>
    </row>
    <row r="469" spans="1:12" s="22" customFormat="1" ht="15" thickBot="1">
      <c r="A469" s="29"/>
      <c r="B469" s="33"/>
      <c r="C469" s="30"/>
      <c r="D469" s="30"/>
      <c r="E469" s="30"/>
      <c r="F469" s="30"/>
      <c r="G469" s="40"/>
      <c r="H469" s="28"/>
      <c r="I469" s="34"/>
      <c r="J469" s="30"/>
      <c r="K469" s="7"/>
    </row>
    <row r="470" spans="1:12" s="22" customFormat="1" ht="14">
      <c r="A470" s="29"/>
      <c r="B470" s="44" t="s">
        <v>73</v>
      </c>
      <c r="C470" s="73"/>
      <c r="D470" s="58"/>
      <c r="E470" s="58"/>
      <c r="F470" s="58"/>
      <c r="G470" s="58"/>
      <c r="H470" s="60"/>
      <c r="I470" s="34"/>
      <c r="J470" s="30"/>
      <c r="K470" s="7"/>
    </row>
    <row r="471" spans="1:12" s="22" customFormat="1" ht="14">
      <c r="A471" s="29"/>
      <c r="B471" s="65" t="s">
        <v>74</v>
      </c>
      <c r="C471" s="30">
        <f>E439</f>
        <v>2.5333333333333372</v>
      </c>
      <c r="D471" s="30" t="s">
        <v>0</v>
      </c>
      <c r="E471" s="30" t="s">
        <v>296</v>
      </c>
      <c r="F471" s="40" t="s">
        <v>297</v>
      </c>
      <c r="G471" s="28"/>
      <c r="H471" s="64"/>
      <c r="I471" s="34"/>
      <c r="J471" s="30"/>
      <c r="K471" s="7"/>
    </row>
    <row r="472" spans="1:12" s="22" customFormat="1" ht="15">
      <c r="A472" s="29"/>
      <c r="B472" s="65" t="s">
        <v>1</v>
      </c>
      <c r="C472" s="30">
        <v>2</v>
      </c>
      <c r="D472" s="30" t="s">
        <v>2</v>
      </c>
      <c r="E472" s="30">
        <f>C471/C472</f>
        <v>1.2666666666666686</v>
      </c>
      <c r="F472" s="30">
        <f>FINV(0.025,C439,1000000)</f>
        <v>2.5665130164007799</v>
      </c>
      <c r="G472" s="28" t="str">
        <f>IF(E472&gt;F472,"Reject H0", "Don't reject H0")</f>
        <v>Don't reject H0</v>
      </c>
      <c r="H472" s="64"/>
      <c r="I472" s="34"/>
      <c r="J472" s="30"/>
      <c r="K472" s="7"/>
    </row>
    <row r="473" spans="1:12" s="22" customFormat="1" ht="14">
      <c r="A473" s="29"/>
      <c r="B473" s="65"/>
      <c r="C473" s="40"/>
      <c r="D473" s="30"/>
      <c r="E473" s="30"/>
      <c r="F473" s="30"/>
      <c r="G473" s="40"/>
      <c r="H473" s="64"/>
      <c r="I473" s="34"/>
      <c r="J473" s="30"/>
      <c r="K473" s="7"/>
    </row>
    <row r="474" spans="1:12" s="22" customFormat="1" ht="14">
      <c r="A474" s="29"/>
      <c r="B474" s="115" t="s">
        <v>3</v>
      </c>
      <c r="C474" s="31"/>
      <c r="D474" s="41"/>
      <c r="E474" s="52"/>
      <c r="F474" s="52"/>
      <c r="G474" s="33"/>
      <c r="H474" s="64"/>
      <c r="I474" s="34"/>
      <c r="J474" s="30"/>
      <c r="K474" s="7"/>
    </row>
    <row r="475" spans="1:12" s="22" customFormat="1" ht="16" thickBot="1">
      <c r="A475" s="29"/>
      <c r="B475" s="47" t="s">
        <v>83</v>
      </c>
      <c r="C475" s="68"/>
      <c r="D475" s="48"/>
      <c r="E475" s="69"/>
      <c r="F475" s="69"/>
      <c r="G475" s="70"/>
      <c r="H475" s="71"/>
      <c r="I475" s="34"/>
      <c r="J475" s="30"/>
      <c r="K475" s="7"/>
    </row>
    <row r="476" spans="1:12" s="22" customFormat="1" ht="14">
      <c r="A476" s="29"/>
      <c r="B476" s="34"/>
      <c r="C476" s="34"/>
      <c r="D476" s="34"/>
      <c r="E476" s="34"/>
      <c r="F476" s="34"/>
      <c r="G476" s="34"/>
      <c r="H476" s="34"/>
      <c r="I476" s="34"/>
      <c r="J476" s="34"/>
      <c r="K476" s="1"/>
      <c r="L476" s="1"/>
    </row>
    <row r="477" spans="1:12" s="22" customFormat="1" ht="14">
      <c r="A477" s="29"/>
      <c r="B477" s="116"/>
      <c r="C477" s="116"/>
      <c r="D477" s="116"/>
      <c r="E477" s="116"/>
      <c r="F477" s="116"/>
      <c r="G477" s="116"/>
      <c r="H477" s="116"/>
      <c r="I477" s="116"/>
      <c r="J477" s="116"/>
      <c r="K477" s="1"/>
      <c r="L477" s="1"/>
    </row>
    <row r="478" spans="1:12" s="22" customFormat="1" ht="14">
      <c r="A478" s="29"/>
      <c r="B478" s="116"/>
      <c r="C478" s="146"/>
      <c r="D478" s="146"/>
      <c r="E478" s="89"/>
      <c r="F478" s="116"/>
      <c r="G478" s="146"/>
      <c r="H478" s="146"/>
      <c r="I478" s="89"/>
      <c r="J478" s="116"/>
      <c r="K478" s="146"/>
      <c r="L478" s="146"/>
    </row>
    <row r="479" spans="1:12" s="7" customFormat="1" ht="14">
      <c r="A479" s="142" t="s">
        <v>84</v>
      </c>
      <c r="B479" s="143" t="s">
        <v>367</v>
      </c>
      <c r="C479" s="143"/>
      <c r="D479" s="5"/>
      <c r="E479" s="5"/>
      <c r="F479" s="90"/>
      <c r="G479" s="90"/>
      <c r="H479" s="90"/>
      <c r="I479" s="90"/>
      <c r="J479" s="90"/>
    </row>
    <row r="480" spans="1:12" s="7" customFormat="1" ht="14">
      <c r="A480" s="4"/>
      <c r="B480" s="8" t="s">
        <v>368</v>
      </c>
      <c r="C480" s="9">
        <f>COUNT(C485:E485)</f>
        <v>3</v>
      </c>
      <c r="D480" s="5"/>
      <c r="E480" s="5"/>
      <c r="F480" s="90"/>
      <c r="G480" s="90"/>
      <c r="H480" s="90"/>
      <c r="I480" s="90"/>
      <c r="J480" s="90"/>
    </row>
    <row r="481" spans="1:11" s="14" customFormat="1" ht="16">
      <c r="A481" s="10"/>
      <c r="B481" s="11" t="s">
        <v>357</v>
      </c>
      <c r="C481" s="12">
        <v>10</v>
      </c>
      <c r="D481" s="12">
        <v>5</v>
      </c>
      <c r="E481" s="12">
        <v>4</v>
      </c>
      <c r="F481" s="113"/>
      <c r="G481" s="113"/>
      <c r="H481" s="91"/>
      <c r="I481" s="91"/>
      <c r="J481" s="91"/>
    </row>
    <row r="482" spans="1:11" s="14" customFormat="1" ht="16">
      <c r="A482" s="10"/>
      <c r="B482" s="11" t="s">
        <v>358</v>
      </c>
      <c r="C482" s="15">
        <v>2</v>
      </c>
      <c r="D482" s="15">
        <f>C482</f>
        <v>2</v>
      </c>
      <c r="E482" s="15">
        <f>C482</f>
        <v>2</v>
      </c>
      <c r="F482" s="114"/>
      <c r="G482" s="114"/>
      <c r="H482" s="91"/>
      <c r="I482" s="91"/>
      <c r="J482" s="91"/>
    </row>
    <row r="483" spans="1:11" s="7" customFormat="1" ht="14">
      <c r="A483" s="4"/>
      <c r="B483" s="96"/>
      <c r="C483" s="145" t="s">
        <v>400</v>
      </c>
      <c r="D483" s="145"/>
      <c r="E483" s="145"/>
      <c r="F483" s="92"/>
      <c r="G483" s="92"/>
      <c r="H483" s="93"/>
      <c r="I483" s="93"/>
      <c r="J483" s="93"/>
    </row>
    <row r="484" spans="1:11" s="22" customFormat="1" ht="14">
      <c r="A484" s="19"/>
      <c r="B484" s="99"/>
      <c r="C484" s="139" t="s">
        <v>406</v>
      </c>
      <c r="D484" s="139" t="s">
        <v>407</v>
      </c>
      <c r="E484" s="139" t="s">
        <v>408</v>
      </c>
      <c r="F484" s="94"/>
      <c r="G484" s="94"/>
      <c r="H484" s="94"/>
      <c r="I484" s="94"/>
      <c r="J484" s="94"/>
    </row>
    <row r="485" spans="1:11" s="22" customFormat="1" ht="14">
      <c r="A485" s="23"/>
      <c r="B485" s="99"/>
      <c r="C485" s="136">
        <v>5</v>
      </c>
      <c r="D485" s="136">
        <v>9</v>
      </c>
      <c r="E485" s="136">
        <v>4</v>
      </c>
      <c r="F485" s="94"/>
      <c r="G485" s="94"/>
      <c r="H485" s="94"/>
      <c r="I485" s="94"/>
      <c r="J485" s="94"/>
    </row>
    <row r="486" spans="1:11" s="22" customFormat="1" ht="14">
      <c r="A486" s="23"/>
      <c r="B486" s="99"/>
      <c r="C486" s="136">
        <v>11</v>
      </c>
      <c r="D486" s="136">
        <v>4</v>
      </c>
      <c r="E486" s="136">
        <v>3</v>
      </c>
      <c r="F486" s="94"/>
      <c r="G486" s="94"/>
      <c r="H486" s="94"/>
      <c r="I486" s="94"/>
      <c r="J486" s="94"/>
    </row>
    <row r="487" spans="1:11" s="22" customFormat="1" ht="14">
      <c r="A487" s="23"/>
      <c r="B487" s="99"/>
      <c r="C487" s="136">
        <v>12</v>
      </c>
      <c r="D487" s="136">
        <v>5</v>
      </c>
      <c r="E487" s="136">
        <v>6</v>
      </c>
      <c r="F487" s="94"/>
      <c r="G487" s="94"/>
      <c r="H487" s="94"/>
      <c r="I487" s="94"/>
      <c r="J487" s="94"/>
    </row>
    <row r="488" spans="1:11" s="22" customFormat="1" ht="14">
      <c r="A488" s="23"/>
      <c r="B488" s="99"/>
      <c r="C488" s="136">
        <v>7</v>
      </c>
      <c r="D488" s="136">
        <v>1</v>
      </c>
      <c r="E488" s="136">
        <v>5</v>
      </c>
      <c r="F488" s="94"/>
      <c r="G488" s="94"/>
      <c r="H488" s="94"/>
      <c r="I488" s="94"/>
      <c r="J488" s="94"/>
    </row>
    <row r="489" spans="1:11" s="22" customFormat="1" ht="14">
      <c r="A489" s="23"/>
      <c r="B489" s="99"/>
      <c r="C489" s="136">
        <v>7</v>
      </c>
      <c r="D489" s="136">
        <v>7</v>
      </c>
      <c r="E489" s="136">
        <v>8</v>
      </c>
      <c r="F489" s="94"/>
      <c r="G489" s="94"/>
      <c r="H489" s="94"/>
      <c r="I489" s="94"/>
      <c r="J489" s="94"/>
    </row>
    <row r="490" spans="1:11" s="22" customFormat="1" ht="14">
      <c r="A490" s="23"/>
      <c r="B490" s="99"/>
      <c r="C490" s="136">
        <v>7</v>
      </c>
      <c r="D490" s="136">
        <v>6</v>
      </c>
      <c r="E490" s="136">
        <v>1</v>
      </c>
      <c r="F490" s="94"/>
      <c r="G490" s="94"/>
      <c r="H490" s="94"/>
      <c r="I490" s="94"/>
      <c r="J490" s="94"/>
    </row>
    <row r="491" spans="1:11" s="22" customFormat="1" ht="14">
      <c r="A491" s="23"/>
      <c r="B491" s="99"/>
      <c r="C491" s="136">
        <v>13</v>
      </c>
      <c r="D491" s="136">
        <v>1</v>
      </c>
      <c r="E491" s="136">
        <v>5</v>
      </c>
      <c r="F491" s="94"/>
      <c r="G491" s="94"/>
      <c r="H491" s="94"/>
      <c r="I491" s="94"/>
      <c r="J491" s="94"/>
    </row>
    <row r="492" spans="1:11" s="22" customFormat="1" ht="14">
      <c r="A492" s="23"/>
      <c r="B492" s="99"/>
      <c r="C492" s="136">
        <v>12</v>
      </c>
      <c r="D492" s="136">
        <v>4</v>
      </c>
      <c r="E492" s="136">
        <v>3</v>
      </c>
      <c r="F492" s="94"/>
      <c r="G492" s="94"/>
      <c r="H492" s="94"/>
      <c r="I492" s="94"/>
      <c r="J492" s="94"/>
    </row>
    <row r="493" spans="1:11" s="22" customFormat="1" ht="14">
      <c r="A493" s="24"/>
      <c r="B493" s="99"/>
      <c r="C493" s="136">
        <v>10</v>
      </c>
      <c r="D493" s="136">
        <v>2</v>
      </c>
      <c r="E493" s="136"/>
      <c r="F493" s="94"/>
      <c r="G493" s="94"/>
      <c r="H493" s="94"/>
      <c r="I493" s="94"/>
      <c r="J493" s="94"/>
    </row>
    <row r="494" spans="1:11" s="22" customFormat="1" ht="14">
      <c r="A494" s="24"/>
      <c r="B494" s="99"/>
      <c r="C494" s="136"/>
      <c r="D494" s="136">
        <v>0</v>
      </c>
      <c r="E494" s="136"/>
      <c r="F494" s="94"/>
      <c r="G494" s="94"/>
      <c r="H494" s="94"/>
      <c r="I494" s="94"/>
      <c r="J494" s="94"/>
    </row>
    <row r="495" spans="1:11" s="22" customFormat="1" ht="14">
      <c r="A495" s="24"/>
      <c r="B495" s="101"/>
      <c r="C495" s="137"/>
      <c r="D495" s="137">
        <v>10</v>
      </c>
      <c r="E495" s="137"/>
      <c r="F495" s="26" t="s">
        <v>362</v>
      </c>
      <c r="G495" s="27" t="s">
        <v>363</v>
      </c>
      <c r="H495" s="27"/>
      <c r="I495" s="28"/>
      <c r="J495" s="28"/>
    </row>
    <row r="496" spans="1:11" s="22" customFormat="1" ht="15">
      <c r="A496" s="29"/>
      <c r="B496" s="30" t="s">
        <v>364</v>
      </c>
      <c r="C496" s="31">
        <f>COUNT(C485:C495)</f>
        <v>9</v>
      </c>
      <c r="D496" s="31">
        <f>COUNT(D485:D495)</f>
        <v>11</v>
      </c>
      <c r="E496" s="32">
        <f>COUNT(E485:E495)</f>
        <v>8</v>
      </c>
      <c r="F496" s="31">
        <f>SUM(C496:E496)</f>
        <v>28</v>
      </c>
      <c r="G496" s="33" t="s">
        <v>163</v>
      </c>
      <c r="H496" s="28"/>
      <c r="I496" s="34"/>
      <c r="J496" s="30"/>
      <c r="K496" s="3"/>
    </row>
    <row r="497" spans="1:11" s="22" customFormat="1" ht="15">
      <c r="A497" s="29"/>
      <c r="B497" s="30" t="s">
        <v>164</v>
      </c>
      <c r="C497" s="31">
        <f>C496-1</f>
        <v>8</v>
      </c>
      <c r="D497" s="31">
        <f t="shared" ref="D497:E497" si="112">D496-1</f>
        <v>10</v>
      </c>
      <c r="E497" s="32">
        <f t="shared" si="112"/>
        <v>7</v>
      </c>
      <c r="F497" s="31">
        <f>SUM(C497:E497)</f>
        <v>25</v>
      </c>
      <c r="G497" s="33" t="s">
        <v>307</v>
      </c>
      <c r="H497" s="28"/>
      <c r="I497" s="34"/>
      <c r="J497" s="30"/>
      <c r="K497" s="3"/>
    </row>
    <row r="498" spans="1:11" s="22" customFormat="1" ht="15">
      <c r="A498" s="29"/>
      <c r="B498" s="30" t="s">
        <v>308</v>
      </c>
      <c r="C498" s="41">
        <f>SUM(C485:C495)</f>
        <v>84</v>
      </c>
      <c r="D498" s="41">
        <f>SUM(D485:D495)</f>
        <v>49</v>
      </c>
      <c r="E498" s="42">
        <f>SUM(E485:E495)</f>
        <v>35</v>
      </c>
      <c r="F498" s="41">
        <f>SUM(C498:E498)</f>
        <v>168</v>
      </c>
      <c r="G498" s="33" t="s">
        <v>375</v>
      </c>
      <c r="H498" s="28"/>
      <c r="I498" s="34"/>
      <c r="J498" s="30"/>
      <c r="K498" s="7"/>
    </row>
    <row r="499" spans="1:11" s="22" customFormat="1" ht="15">
      <c r="A499" s="29"/>
      <c r="B499" s="30" t="s">
        <v>85</v>
      </c>
      <c r="C499" s="41">
        <f>C498/C496</f>
        <v>9.3333333333333339</v>
      </c>
      <c r="D499" s="41">
        <f t="shared" ref="D499:E499" si="113">D498/D496</f>
        <v>4.4545454545454541</v>
      </c>
      <c r="E499" s="42">
        <f t="shared" si="113"/>
        <v>4.375</v>
      </c>
      <c r="F499" s="41">
        <f>F498/F496</f>
        <v>6</v>
      </c>
      <c r="G499" s="33" t="s">
        <v>377</v>
      </c>
      <c r="H499" s="28"/>
      <c r="I499" s="34"/>
      <c r="J499" s="30"/>
      <c r="K499" s="7"/>
    </row>
    <row r="500" spans="1:11" s="22" customFormat="1" ht="15">
      <c r="A500" s="29"/>
      <c r="B500" s="30" t="s">
        <v>378</v>
      </c>
      <c r="C500" s="41">
        <f>C498^2/C496</f>
        <v>784</v>
      </c>
      <c r="D500" s="41">
        <f t="shared" ref="D500:E500" si="114">D498^2/D496</f>
        <v>218.27272727272728</v>
      </c>
      <c r="E500" s="42">
        <f t="shared" si="114"/>
        <v>153.125</v>
      </c>
      <c r="F500" s="41">
        <f>SUM(C500:E500)</f>
        <v>1155.3977272727273</v>
      </c>
      <c r="G500" s="37" t="s">
        <v>379</v>
      </c>
      <c r="H500" s="28"/>
      <c r="I500" s="34"/>
      <c r="J500" s="30"/>
      <c r="K500" s="7"/>
    </row>
    <row r="501" spans="1:11" s="22" customFormat="1" ht="15">
      <c r="A501" s="29"/>
      <c r="B501" s="38" t="s">
        <v>285</v>
      </c>
      <c r="C501" s="41">
        <f>SUMSQ(C485:C495)-C498^2/C496</f>
        <v>66</v>
      </c>
      <c r="D501" s="41">
        <f>SUMSQ(D485:D495)-D498^2/D496</f>
        <v>110.72727272727272</v>
      </c>
      <c r="E501" s="42">
        <f>SUMSQ(E485:E495)-E498^2/E496</f>
        <v>31.875</v>
      </c>
      <c r="F501" s="41">
        <f>SUM(C501:E501)</f>
        <v>208.60227272727272</v>
      </c>
      <c r="G501" s="33" t="s">
        <v>286</v>
      </c>
      <c r="H501" s="28"/>
      <c r="I501" s="34"/>
      <c r="J501" s="39"/>
      <c r="K501" s="7"/>
    </row>
    <row r="502" spans="1:11" s="22" customFormat="1" ht="15">
      <c r="A502" s="29"/>
      <c r="B502" s="40" t="s">
        <v>287</v>
      </c>
      <c r="C502" s="41">
        <f>C501/C497</f>
        <v>8.25</v>
      </c>
      <c r="D502" s="41">
        <f t="shared" ref="D502:E502" si="115">D501/D497</f>
        <v>11.072727272727272</v>
      </c>
      <c r="E502" s="42">
        <f t="shared" si="115"/>
        <v>4.5535714285714288</v>
      </c>
      <c r="F502" s="41">
        <f>F501/F497</f>
        <v>8.3440909090909088</v>
      </c>
      <c r="G502" s="33" t="s">
        <v>288</v>
      </c>
      <c r="H502" s="28"/>
      <c r="I502" s="34"/>
      <c r="J502" s="43"/>
    </row>
    <row r="503" spans="1:11" s="22" customFormat="1" ht="15">
      <c r="A503" s="29"/>
      <c r="B503" s="40" t="s">
        <v>289</v>
      </c>
      <c r="C503" s="41">
        <f>SQRT(C502)</f>
        <v>2.8722813232690143</v>
      </c>
      <c r="D503" s="41">
        <f t="shared" ref="D503:E503" si="116">SQRT(D502)</f>
        <v>3.3275707765165974</v>
      </c>
      <c r="E503" s="42">
        <f t="shared" si="116"/>
        <v>2.1339098923270936</v>
      </c>
      <c r="F503" s="41"/>
      <c r="G503" s="33"/>
      <c r="H503" s="28"/>
      <c r="I503" s="34"/>
      <c r="J503" s="43"/>
    </row>
    <row r="504" spans="1:11" s="22" customFormat="1" ht="15">
      <c r="A504" s="29"/>
      <c r="B504" s="40" t="s">
        <v>290</v>
      </c>
      <c r="C504" s="41">
        <f>C497/$F497</f>
        <v>0.32</v>
      </c>
      <c r="D504" s="41">
        <f t="shared" ref="D504:E504" si="117">D497/$F497</f>
        <v>0.4</v>
      </c>
      <c r="E504" s="42">
        <f t="shared" si="117"/>
        <v>0.28000000000000003</v>
      </c>
      <c r="F504" s="41">
        <f>SUM(C504:E504)</f>
        <v>1</v>
      </c>
      <c r="G504" s="33" t="s">
        <v>312</v>
      </c>
      <c r="H504" s="28"/>
      <c r="I504" s="34"/>
      <c r="J504" s="43"/>
    </row>
    <row r="505" spans="1:11" s="22" customFormat="1" ht="15">
      <c r="A505" s="29"/>
      <c r="B505" s="40" t="s">
        <v>313</v>
      </c>
      <c r="C505" s="41">
        <f>C504*C502</f>
        <v>2.64</v>
      </c>
      <c r="D505" s="41">
        <f t="shared" ref="D505:E505" si="118">D504*D502</f>
        <v>4.4290909090909087</v>
      </c>
      <c r="E505" s="42">
        <f t="shared" si="118"/>
        <v>1.2750000000000001</v>
      </c>
      <c r="F505" s="41">
        <f>SUM(C505:E505)</f>
        <v>8.3440909090909088</v>
      </c>
      <c r="G505" s="33" t="s">
        <v>314</v>
      </c>
      <c r="H505" s="28"/>
      <c r="I505" s="34"/>
      <c r="J505" s="43"/>
    </row>
    <row r="506" spans="1:11" s="22" customFormat="1" ht="14">
      <c r="A506" s="29"/>
      <c r="B506" s="40"/>
      <c r="C506" s="41"/>
      <c r="D506" s="41"/>
      <c r="E506" s="41"/>
      <c r="F506" s="41"/>
      <c r="G506" s="33"/>
      <c r="H506" s="28"/>
      <c r="I506" s="34"/>
      <c r="J506" s="43"/>
    </row>
    <row r="507" spans="1:11" s="22" customFormat="1" ht="14">
      <c r="A507" s="29"/>
      <c r="B507" s="33" t="s">
        <v>317</v>
      </c>
      <c r="C507" s="41"/>
      <c r="D507" s="41"/>
      <c r="E507" s="41"/>
      <c r="F507" s="41"/>
      <c r="G507" s="33"/>
      <c r="H507" s="28"/>
      <c r="I507" s="34"/>
      <c r="J507" s="43"/>
    </row>
    <row r="508" spans="1:11" s="22" customFormat="1" ht="15">
      <c r="A508" s="29"/>
      <c r="B508" s="40" t="s">
        <v>318</v>
      </c>
      <c r="C508" s="41">
        <f>C502</f>
        <v>8.25</v>
      </c>
      <c r="D508" s="41">
        <f t="shared" ref="D508:E508" si="119">D502</f>
        <v>11.072727272727272</v>
      </c>
      <c r="E508" s="41">
        <f t="shared" si="119"/>
        <v>4.5535714285714288</v>
      </c>
      <c r="F508" s="41"/>
      <c r="G508" s="33"/>
      <c r="H508" s="28"/>
      <c r="I508" s="34"/>
      <c r="J508" s="30"/>
      <c r="K508" s="7"/>
    </row>
    <row r="509" spans="1:11" s="22" customFormat="1" ht="15">
      <c r="A509" s="29"/>
      <c r="B509" s="40" t="s">
        <v>86</v>
      </c>
      <c r="C509" s="41">
        <f>C508/C496</f>
        <v>0.91666666666666663</v>
      </c>
      <c r="D509" s="41">
        <f t="shared" ref="D509:E509" si="120">D508/D496</f>
        <v>1.0066115702479339</v>
      </c>
      <c r="E509" s="41">
        <f t="shared" si="120"/>
        <v>0.5691964285714286</v>
      </c>
      <c r="F509" s="41"/>
      <c r="G509" s="33"/>
      <c r="H509" s="28"/>
      <c r="I509" s="34"/>
      <c r="J509" s="30"/>
      <c r="K509" s="7"/>
    </row>
    <row r="510" spans="1:11" s="22" customFormat="1" ht="15">
      <c r="A510" s="29"/>
      <c r="B510" s="40" t="s">
        <v>87</v>
      </c>
      <c r="C510" s="41">
        <f>SQRT(C509)</f>
        <v>0.9574271077563381</v>
      </c>
      <c r="D510" s="41">
        <f t="shared" ref="D510:E510" si="121">SQRT(D509)</f>
        <v>1.0033003390051924</v>
      </c>
      <c r="E510" s="41">
        <f t="shared" si="121"/>
        <v>0.75445107765277175</v>
      </c>
      <c r="F510" s="41"/>
      <c r="G510" s="33"/>
      <c r="H510" s="28"/>
      <c r="I510" s="34"/>
      <c r="J510" s="30"/>
      <c r="K510" s="7"/>
    </row>
    <row r="511" spans="1:11" s="22" customFormat="1" ht="14">
      <c r="A511" s="29"/>
      <c r="B511" s="40"/>
      <c r="C511" s="41"/>
      <c r="D511" s="41"/>
      <c r="E511" s="50"/>
      <c r="F511" s="30"/>
      <c r="G511" s="33"/>
      <c r="H511" s="28"/>
      <c r="I511" s="34"/>
      <c r="J511" s="30"/>
      <c r="K511" s="7"/>
    </row>
    <row r="512" spans="1:11" s="22" customFormat="1" ht="16">
      <c r="A512" s="29"/>
      <c r="B512" s="51" t="s">
        <v>113</v>
      </c>
      <c r="C512" s="41"/>
      <c r="D512" s="41"/>
      <c r="E512" s="50"/>
      <c r="F512" s="30"/>
      <c r="G512" s="33"/>
      <c r="H512" s="28"/>
      <c r="I512" s="34"/>
      <c r="J512" s="30"/>
      <c r="K512" s="7"/>
    </row>
    <row r="513" spans="1:11" s="22" customFormat="1" ht="14">
      <c r="A513" s="29"/>
      <c r="B513" s="40" t="s">
        <v>114</v>
      </c>
      <c r="C513" s="41">
        <f>F500-F498^2/F496</f>
        <v>147.39772727272725</v>
      </c>
      <c r="D513" s="41"/>
      <c r="E513" s="50"/>
      <c r="F513" s="30"/>
      <c r="G513" s="33"/>
      <c r="H513" s="28"/>
      <c r="I513" s="34"/>
      <c r="J513" s="30"/>
      <c r="K513" s="7"/>
    </row>
    <row r="514" spans="1:11" s="22" customFormat="1" ht="14">
      <c r="A514" s="29"/>
      <c r="B514" s="40" t="s">
        <v>115</v>
      </c>
      <c r="C514" s="41">
        <f>SUMSQ(C485:E495)-F500</f>
        <v>208.60227272727275</v>
      </c>
      <c r="D514" s="41"/>
      <c r="E514" s="50"/>
      <c r="F514" s="30"/>
      <c r="G514" s="33"/>
      <c r="H514" s="28"/>
      <c r="I514" s="34"/>
      <c r="J514" s="30"/>
      <c r="K514" s="7"/>
    </row>
    <row r="515" spans="1:11" s="22" customFormat="1" ht="14">
      <c r="A515" s="29"/>
      <c r="B515" s="40" t="s">
        <v>116</v>
      </c>
      <c r="C515" s="41">
        <f>C513+C514</f>
        <v>356</v>
      </c>
      <c r="D515" s="52" t="s">
        <v>117</v>
      </c>
      <c r="E515" s="50"/>
      <c r="F515" s="30"/>
      <c r="G515" s="33"/>
      <c r="H515" s="28"/>
      <c r="I515" s="34"/>
      <c r="J515" s="30"/>
      <c r="K515" s="7"/>
    </row>
    <row r="516" spans="1:11" s="22" customFormat="1" ht="14">
      <c r="A516" s="29"/>
      <c r="B516" s="40" t="s">
        <v>116</v>
      </c>
      <c r="C516" s="41">
        <f>SUMSQ(C485:E495)-F498^2/F496</f>
        <v>356</v>
      </c>
      <c r="D516" s="52" t="s">
        <v>118</v>
      </c>
      <c r="E516" s="50"/>
      <c r="F516" s="30"/>
      <c r="G516" s="33"/>
      <c r="H516" s="28"/>
      <c r="I516" s="34"/>
      <c r="J516" s="30"/>
      <c r="K516" s="7"/>
    </row>
    <row r="517" spans="1:11" s="22" customFormat="1" ht="14">
      <c r="A517" s="29"/>
      <c r="B517" s="40" t="s">
        <v>119</v>
      </c>
      <c r="C517" s="31">
        <f>C480-1</f>
        <v>2</v>
      </c>
      <c r="D517" s="53" t="s">
        <v>120</v>
      </c>
      <c r="E517" s="50"/>
      <c r="F517" s="30"/>
      <c r="G517" s="33"/>
      <c r="H517" s="28"/>
      <c r="I517" s="34"/>
      <c r="J517" s="30"/>
      <c r="K517" s="7"/>
    </row>
    <row r="518" spans="1:11" s="22" customFormat="1" ht="14">
      <c r="A518" s="29"/>
      <c r="B518" s="40" t="s">
        <v>121</v>
      </c>
      <c r="C518" s="31">
        <f>F496-C480</f>
        <v>25</v>
      </c>
      <c r="D518" s="53" t="s">
        <v>122</v>
      </c>
      <c r="E518" s="50"/>
      <c r="F518" s="30"/>
      <c r="G518" s="33"/>
      <c r="H518" s="28"/>
      <c r="I518" s="34"/>
      <c r="J518" s="30"/>
      <c r="K518" s="7"/>
    </row>
    <row r="519" spans="1:11" s="22" customFormat="1" ht="15" thickBot="1">
      <c r="A519" s="29"/>
      <c r="B519" s="40"/>
      <c r="C519" s="41"/>
      <c r="D519" s="41"/>
      <c r="E519" s="50"/>
      <c r="F519" s="30"/>
      <c r="G519" s="33"/>
      <c r="H519" s="28"/>
      <c r="I519" s="34"/>
      <c r="J519" s="30"/>
      <c r="K519" s="7"/>
    </row>
    <row r="520" spans="1:11" s="22" customFormat="1" ht="14">
      <c r="A520" s="29"/>
      <c r="B520" s="54" t="s">
        <v>123</v>
      </c>
      <c r="C520" s="55" t="s">
        <v>34</v>
      </c>
      <c r="D520" s="56">
        <v>0.05</v>
      </c>
      <c r="E520" s="57"/>
      <c r="F520" s="58"/>
      <c r="G520" s="59"/>
      <c r="H520" s="60"/>
      <c r="I520" s="34"/>
      <c r="J520" s="30"/>
      <c r="K520" s="7"/>
    </row>
    <row r="521" spans="1:11" s="22" customFormat="1" ht="14">
      <c r="A521" s="29"/>
      <c r="B521" s="61" t="s">
        <v>35</v>
      </c>
      <c r="C521" s="62" t="s">
        <v>36</v>
      </c>
      <c r="D521" s="62" t="s">
        <v>37</v>
      </c>
      <c r="E521" s="62" t="s">
        <v>38</v>
      </c>
      <c r="F521" s="62" t="s">
        <v>39</v>
      </c>
      <c r="G521" s="63" t="s">
        <v>40</v>
      </c>
      <c r="H521" s="64"/>
      <c r="I521" s="34"/>
      <c r="J521" s="30"/>
      <c r="K521" s="7"/>
    </row>
    <row r="522" spans="1:11" s="22" customFormat="1" ht="14">
      <c r="A522" s="29"/>
      <c r="B522" s="65" t="s">
        <v>41</v>
      </c>
      <c r="C522" s="40">
        <f>C517</f>
        <v>2</v>
      </c>
      <c r="D522" s="30">
        <f>C513</f>
        <v>147.39772727272725</v>
      </c>
      <c r="E522" s="30">
        <f>D522/C522</f>
        <v>73.698863636363626</v>
      </c>
      <c r="F522" s="30">
        <f>E522/E523</f>
        <v>8.8324617312196949</v>
      </c>
      <c r="G522" s="30">
        <f>FINV(D520,C522,C523)</f>
        <v>3.3851899614491709</v>
      </c>
      <c r="H522" s="64" t="str">
        <f>IF(F522&gt;G522,"Reject H0", "Don't reject H0")</f>
        <v>Reject H0</v>
      </c>
      <c r="I522" s="34"/>
      <c r="J522" s="30"/>
      <c r="K522" s="7"/>
    </row>
    <row r="523" spans="1:11" s="22" customFormat="1" ht="14">
      <c r="A523" s="29"/>
      <c r="B523" s="66" t="s">
        <v>42</v>
      </c>
      <c r="C523" s="63">
        <f>C518</f>
        <v>25</v>
      </c>
      <c r="D523" s="62">
        <f>C514</f>
        <v>208.60227272727275</v>
      </c>
      <c r="E523" s="30">
        <f>D523/C523</f>
        <v>8.3440909090909106</v>
      </c>
      <c r="F523" s="30"/>
      <c r="G523" s="40"/>
      <c r="H523" s="64"/>
      <c r="I523" s="34"/>
      <c r="J523" s="30"/>
      <c r="K523" s="7"/>
    </row>
    <row r="524" spans="1:11" s="22" customFormat="1" ht="15" thickBot="1">
      <c r="A524" s="29"/>
      <c r="B524" s="67" t="s">
        <v>43</v>
      </c>
      <c r="C524" s="68">
        <f>C522+C523</f>
        <v>27</v>
      </c>
      <c r="D524" s="48">
        <f>D522+D523</f>
        <v>356</v>
      </c>
      <c r="E524" s="69"/>
      <c r="F524" s="69"/>
      <c r="G524" s="70"/>
      <c r="H524" s="71"/>
      <c r="I524" s="34"/>
      <c r="J524" s="30"/>
      <c r="K524" s="7"/>
    </row>
    <row r="525" spans="1:11" s="22" customFormat="1" ht="14">
      <c r="A525" s="29"/>
      <c r="B525" s="40"/>
      <c r="C525" s="41"/>
      <c r="D525" s="41"/>
      <c r="E525" s="41"/>
      <c r="F525" s="41"/>
      <c r="G525" s="31"/>
      <c r="H525" s="28"/>
      <c r="I525" s="34"/>
      <c r="J525" s="30"/>
      <c r="K525" s="7"/>
    </row>
    <row r="526" spans="1:11" s="22" customFormat="1" ht="16">
      <c r="A526" s="29"/>
      <c r="B526" s="51" t="s">
        <v>44</v>
      </c>
      <c r="C526" s="41"/>
      <c r="D526" s="41"/>
      <c r="E526" s="50"/>
      <c r="F526" s="30"/>
      <c r="G526" s="33"/>
      <c r="H526" s="28"/>
      <c r="I526" s="34"/>
      <c r="J526" s="30"/>
      <c r="K526" s="7"/>
    </row>
    <row r="527" spans="1:11" s="22" customFormat="1" ht="14">
      <c r="A527" s="29"/>
      <c r="B527" s="52" t="s">
        <v>45</v>
      </c>
      <c r="C527" s="31"/>
      <c r="D527" s="41"/>
      <c r="E527" s="50"/>
      <c r="F527" s="30"/>
      <c r="G527" s="33"/>
      <c r="H527" s="28"/>
      <c r="I527" s="34"/>
      <c r="J527" s="30"/>
      <c r="K527" s="3"/>
    </row>
    <row r="528" spans="1:11" s="22" customFormat="1" ht="14">
      <c r="A528" s="29"/>
      <c r="B528" s="30"/>
      <c r="C528" s="87" t="s">
        <v>46</v>
      </c>
      <c r="D528" s="26" t="s">
        <v>47</v>
      </c>
      <c r="E528" s="26" t="s">
        <v>48</v>
      </c>
      <c r="F528" s="30"/>
      <c r="G528" s="33"/>
      <c r="H528" s="28"/>
      <c r="I528" s="34"/>
      <c r="J528" s="30"/>
      <c r="K528" s="3"/>
    </row>
    <row r="529" spans="1:11" s="22" customFormat="1" ht="14">
      <c r="A529" s="29"/>
      <c r="B529" s="30" t="s">
        <v>49</v>
      </c>
      <c r="C529" s="81">
        <v>0.95</v>
      </c>
      <c r="D529" s="81">
        <v>0.95</v>
      </c>
      <c r="E529" s="81">
        <v>0.95</v>
      </c>
      <c r="F529" s="30"/>
      <c r="G529" s="33"/>
      <c r="H529" s="28"/>
      <c r="I529" s="34"/>
      <c r="J529" s="30"/>
      <c r="K529" s="3"/>
    </row>
    <row r="530" spans="1:11" s="22" customFormat="1" ht="14">
      <c r="A530" s="29"/>
      <c r="B530" s="30" t="s">
        <v>50</v>
      </c>
      <c r="C530" s="41">
        <f>TINV(1-C529,$C$523)</f>
        <v>2.0595385527532977</v>
      </c>
      <c r="D530" s="41">
        <f t="shared" ref="D530:E530" si="122">TINV(1-D529,$C$523)</f>
        <v>2.0595385527532977</v>
      </c>
      <c r="E530" s="41">
        <f t="shared" si="122"/>
        <v>2.0595385527532977</v>
      </c>
      <c r="F530" s="30"/>
      <c r="G530" s="33"/>
      <c r="H530" s="28"/>
      <c r="I530" s="34"/>
      <c r="J530" s="30"/>
      <c r="K530" s="3"/>
    </row>
    <row r="531" spans="1:11" s="22" customFormat="1" ht="15" thickBot="1">
      <c r="A531" s="29"/>
      <c r="B531" s="30" t="s">
        <v>51</v>
      </c>
      <c r="C531" s="41">
        <f>SQRT($E523/C496)</f>
        <v>0.96287133726225971</v>
      </c>
      <c r="D531" s="41">
        <f t="shared" ref="D531:E531" si="123">SQRT($E523/D496)</f>
        <v>0.87094989465999972</v>
      </c>
      <c r="E531" s="41">
        <f t="shared" si="123"/>
        <v>1.0212792779824547</v>
      </c>
      <c r="F531" s="30"/>
      <c r="G531" s="33"/>
      <c r="H531" s="28"/>
      <c r="I531" s="34"/>
      <c r="J531" s="30"/>
      <c r="K531" s="3"/>
    </row>
    <row r="532" spans="1:11" s="22" customFormat="1" ht="15">
      <c r="A532" s="29"/>
      <c r="B532" s="82" t="s">
        <v>376</v>
      </c>
      <c r="C532" s="83">
        <f>C499</f>
        <v>9.3333333333333339</v>
      </c>
      <c r="D532" s="83">
        <f>D499</f>
        <v>4.4545454545454541</v>
      </c>
      <c r="E532" s="84">
        <f>E499</f>
        <v>4.375</v>
      </c>
      <c r="F532" s="40"/>
      <c r="G532" s="85"/>
      <c r="H532" s="28"/>
      <c r="I532" s="34"/>
      <c r="J532" s="40"/>
      <c r="K532" s="7"/>
    </row>
    <row r="533" spans="1:11" s="22" customFormat="1" ht="15" thickBot="1">
      <c r="A533" s="29"/>
      <c r="B533" s="78" t="s">
        <v>52</v>
      </c>
      <c r="C533" s="48">
        <f>C531*C530</f>
        <v>1.9830706404327467</v>
      </c>
      <c r="D533" s="48">
        <f t="shared" ref="D533:E533" si="124">D531*D530</f>
        <v>1.7937548855686929</v>
      </c>
      <c r="E533" s="49">
        <f t="shared" si="124"/>
        <v>2.1033640461329175</v>
      </c>
      <c r="F533" s="40"/>
      <c r="G533" s="85"/>
      <c r="H533" s="28"/>
      <c r="I533" s="34"/>
      <c r="J533" s="40"/>
      <c r="K533" s="7"/>
    </row>
    <row r="534" spans="1:11" s="22" customFormat="1" ht="14">
      <c r="A534" s="29"/>
      <c r="B534" s="40" t="s">
        <v>53</v>
      </c>
      <c r="C534" s="41">
        <f>C532+C533</f>
        <v>11.31640397376608</v>
      </c>
      <c r="D534" s="41">
        <f>D532+D533</f>
        <v>6.248300340114147</v>
      </c>
      <c r="E534" s="41">
        <f>E532+E533</f>
        <v>6.4783640461329171</v>
      </c>
      <c r="F534" s="40"/>
      <c r="G534" s="85"/>
      <c r="H534" s="28"/>
      <c r="I534" s="34"/>
      <c r="J534" s="40"/>
      <c r="K534" s="7"/>
    </row>
    <row r="535" spans="1:11" s="22" customFormat="1" ht="14">
      <c r="A535" s="29"/>
      <c r="B535" s="40" t="s">
        <v>54</v>
      </c>
      <c r="C535" s="41">
        <f>C532-C533</f>
        <v>7.3502626929005874</v>
      </c>
      <c r="D535" s="41">
        <f>D532-D533</f>
        <v>2.6607905689767613</v>
      </c>
      <c r="E535" s="41">
        <f>E532-E533</f>
        <v>2.2716359538670825</v>
      </c>
      <c r="F535" s="40"/>
      <c r="G535" s="85"/>
      <c r="H535" s="28"/>
      <c r="I535" s="34"/>
      <c r="J535" s="40"/>
      <c r="K535" s="7"/>
    </row>
    <row r="536" spans="1:11" s="22" customFormat="1" ht="14">
      <c r="A536" s="29"/>
      <c r="B536" s="40"/>
      <c r="C536" s="86"/>
      <c r="D536" s="41"/>
      <c r="E536" s="50"/>
      <c r="F536" s="40"/>
      <c r="G536" s="85"/>
      <c r="H536" s="28"/>
      <c r="I536" s="34"/>
      <c r="J536" s="40"/>
      <c r="K536" s="7"/>
    </row>
    <row r="537" spans="1:11" s="22" customFormat="1" ht="14">
      <c r="A537" s="29"/>
      <c r="B537" s="52" t="s">
        <v>55</v>
      </c>
      <c r="C537" s="28"/>
      <c r="D537" s="28"/>
      <c r="E537" s="28"/>
      <c r="F537" s="28"/>
      <c r="G537" s="28"/>
      <c r="H537" s="28"/>
      <c r="I537" s="34"/>
      <c r="J537" s="28"/>
    </row>
    <row r="538" spans="1:11" s="22" customFormat="1" ht="14">
      <c r="A538" s="29"/>
      <c r="B538" s="30"/>
      <c r="C538" s="87" t="s">
        <v>46</v>
      </c>
      <c r="D538" s="26" t="s">
        <v>47</v>
      </c>
      <c r="E538" s="26" t="s">
        <v>48</v>
      </c>
      <c r="F538" s="30"/>
      <c r="G538" s="33"/>
      <c r="H538" s="28"/>
      <c r="I538" s="34"/>
      <c r="J538" s="30"/>
      <c r="K538" s="3"/>
    </row>
    <row r="539" spans="1:11" s="22" customFormat="1" ht="14">
      <c r="A539" s="29"/>
      <c r="B539" s="30" t="s">
        <v>49</v>
      </c>
      <c r="C539" s="81">
        <f>C529</f>
        <v>0.95</v>
      </c>
      <c r="D539" s="81">
        <f t="shared" ref="D539:E539" si="125">D529</f>
        <v>0.95</v>
      </c>
      <c r="E539" s="81">
        <f t="shared" si="125"/>
        <v>0.95</v>
      </c>
      <c r="F539" s="30"/>
      <c r="G539" s="33"/>
      <c r="H539" s="28"/>
      <c r="I539" s="34"/>
      <c r="J539" s="30"/>
      <c r="K539" s="3"/>
    </row>
    <row r="540" spans="1:11" s="22" customFormat="1" ht="14">
      <c r="A540" s="29"/>
      <c r="B540" s="30" t="s">
        <v>50</v>
      </c>
      <c r="C540" s="41">
        <f>TINV(1-C539,C497)</f>
        <v>2.3060041352041662</v>
      </c>
      <c r="D540" s="41">
        <f>TINV(1-D539,D497)</f>
        <v>2.2281388519862744</v>
      </c>
      <c r="E540" s="41">
        <f>TINV(1-E539,E497)</f>
        <v>2.3646242515927849</v>
      </c>
      <c r="F540" s="30"/>
      <c r="G540" s="33"/>
      <c r="H540" s="28"/>
      <c r="I540" s="34"/>
      <c r="J540" s="30"/>
      <c r="K540" s="3"/>
    </row>
    <row r="541" spans="1:11" s="22" customFormat="1" ht="15" thickBot="1">
      <c r="A541" s="29"/>
      <c r="B541" s="30" t="s">
        <v>56</v>
      </c>
      <c r="C541" s="41">
        <f>C510</f>
        <v>0.9574271077563381</v>
      </c>
      <c r="D541" s="41">
        <f t="shared" ref="D541:E541" si="126">D510</f>
        <v>1.0033003390051924</v>
      </c>
      <c r="E541" s="41">
        <f t="shared" si="126"/>
        <v>0.75445107765277175</v>
      </c>
      <c r="F541" s="30"/>
      <c r="G541" s="33"/>
      <c r="H541" s="28"/>
      <c r="I541" s="34"/>
      <c r="J541" s="30"/>
      <c r="K541" s="3"/>
    </row>
    <row r="542" spans="1:11" s="22" customFormat="1" ht="15">
      <c r="A542" s="29"/>
      <c r="B542" s="82" t="s">
        <v>57</v>
      </c>
      <c r="C542" s="45">
        <f>C499</f>
        <v>9.3333333333333339</v>
      </c>
      <c r="D542" s="45">
        <f>D499</f>
        <v>4.4545454545454541</v>
      </c>
      <c r="E542" s="46">
        <f>E499</f>
        <v>4.375</v>
      </c>
      <c r="F542" s="40"/>
      <c r="G542" s="85"/>
      <c r="H542" s="28"/>
      <c r="I542" s="34"/>
      <c r="J542" s="40"/>
      <c r="K542" s="7"/>
    </row>
    <row r="543" spans="1:11" s="22" customFormat="1" ht="15" thickBot="1">
      <c r="A543" s="29"/>
      <c r="B543" s="78" t="s">
        <v>58</v>
      </c>
      <c r="C543" s="48">
        <f>C541*C540</f>
        <v>2.2078308696426805</v>
      </c>
      <c r="D543" s="48">
        <f t="shared" ref="D543:E543" si="127">D541*D540</f>
        <v>2.2354924655484694</v>
      </c>
      <c r="E543" s="49">
        <f t="shared" si="127"/>
        <v>1.7839933148580553</v>
      </c>
      <c r="F543" s="40"/>
      <c r="G543" s="85"/>
      <c r="H543" s="28"/>
      <c r="I543" s="34"/>
      <c r="J543" s="40"/>
      <c r="K543" s="7"/>
    </row>
    <row r="544" spans="1:11" s="22" customFormat="1" ht="14">
      <c r="A544" s="29"/>
      <c r="B544" s="40" t="s">
        <v>59</v>
      </c>
      <c r="C544" s="41">
        <f>C542+C543</f>
        <v>11.541164202976015</v>
      </c>
      <c r="D544" s="41">
        <f>D542+D543</f>
        <v>6.6900379200939231</v>
      </c>
      <c r="E544" s="41">
        <f>E542+E543</f>
        <v>6.1589933148580549</v>
      </c>
      <c r="F544" s="40"/>
      <c r="G544" s="85"/>
      <c r="H544" s="28"/>
      <c r="I544" s="34"/>
      <c r="J544" s="40"/>
      <c r="K544" s="7"/>
    </row>
    <row r="545" spans="1:12" s="22" customFormat="1" ht="14">
      <c r="A545" s="29"/>
      <c r="B545" s="40" t="s">
        <v>60</v>
      </c>
      <c r="C545" s="41">
        <f>C542-C543</f>
        <v>7.125502463690653</v>
      </c>
      <c r="D545" s="41">
        <f>D542-D543</f>
        <v>2.2190529889969848</v>
      </c>
      <c r="E545" s="41">
        <f>E542-E543</f>
        <v>2.5910066851419447</v>
      </c>
      <c r="F545" s="40"/>
      <c r="G545" s="85"/>
      <c r="H545" s="28"/>
      <c r="I545" s="34"/>
      <c r="J545" s="40"/>
      <c r="K545" s="7"/>
    </row>
    <row r="546" spans="1:12" s="22" customFormat="1" ht="14">
      <c r="A546" s="29"/>
      <c r="B546" s="85"/>
      <c r="C546" s="85"/>
      <c r="D546" s="85"/>
      <c r="E546" s="85"/>
      <c r="F546" s="85"/>
      <c r="G546" s="85"/>
      <c r="H546" s="85"/>
      <c r="I546" s="85"/>
      <c r="J546" s="85"/>
      <c r="K546" s="146"/>
      <c r="L546" s="146"/>
    </row>
    <row r="547" spans="1:12" s="22" customFormat="1" ht="14">
      <c r="A547" s="29"/>
      <c r="B547" s="116"/>
      <c r="C547" s="117"/>
      <c r="D547" s="117"/>
      <c r="E547" s="89"/>
      <c r="F547" s="116"/>
      <c r="G547" s="117"/>
      <c r="H547" s="117"/>
      <c r="I547" s="89"/>
      <c r="J547" s="116"/>
      <c r="K547" s="117"/>
      <c r="L547" s="117"/>
    </row>
    <row r="548" spans="1:12" s="22" customFormat="1" ht="14">
      <c r="A548" s="4" t="s">
        <v>61</v>
      </c>
      <c r="B548" s="116"/>
      <c r="C548" s="147"/>
      <c r="D548" s="147"/>
      <c r="E548" s="89"/>
      <c r="F548" s="116"/>
      <c r="G548" s="147"/>
      <c r="H548" s="147"/>
      <c r="I548" s="89"/>
      <c r="J548" s="116"/>
      <c r="K548" s="147"/>
      <c r="L548" s="147"/>
    </row>
    <row r="549" spans="1:12" s="7" customFormat="1" ht="14">
      <c r="A549" s="4" t="s">
        <v>62</v>
      </c>
      <c r="B549" s="143" t="s">
        <v>26</v>
      </c>
      <c r="C549" s="143"/>
      <c r="D549" s="5"/>
      <c r="E549" s="90"/>
      <c r="F549" s="90"/>
      <c r="G549" s="90"/>
      <c r="H549" s="90"/>
      <c r="I549" s="90"/>
    </row>
    <row r="550" spans="1:12" s="7" customFormat="1" ht="14">
      <c r="A550" s="118"/>
      <c r="B550" s="8" t="s">
        <v>27</v>
      </c>
      <c r="C550" s="9">
        <v>2</v>
      </c>
      <c r="D550" s="5"/>
      <c r="E550" s="90"/>
      <c r="F550" s="90"/>
      <c r="G550" s="90"/>
      <c r="H550" s="90"/>
      <c r="I550" s="90"/>
    </row>
    <row r="551" spans="1:12" s="7" customFormat="1" ht="14">
      <c r="A551" s="4"/>
      <c r="B551" s="96"/>
      <c r="C551" s="144" t="s">
        <v>397</v>
      </c>
      <c r="D551" s="144"/>
      <c r="E551" s="92"/>
      <c r="F551" s="92"/>
      <c r="G551" s="92"/>
      <c r="H551" s="93"/>
      <c r="I551" s="93"/>
    </row>
    <row r="552" spans="1:12" s="22" customFormat="1" ht="14">
      <c r="A552" s="19"/>
      <c r="B552" s="99"/>
      <c r="C552" s="128" t="s">
        <v>394</v>
      </c>
      <c r="D552" s="128" t="s">
        <v>409</v>
      </c>
      <c r="E552" s="92"/>
      <c r="F552" s="94"/>
      <c r="G552" s="94"/>
      <c r="H552" s="94"/>
      <c r="I552" s="94"/>
    </row>
    <row r="553" spans="1:12" s="22" customFormat="1" ht="14">
      <c r="A553" s="24"/>
      <c r="B553" s="99"/>
      <c r="C553" s="140">
        <v>3</v>
      </c>
      <c r="D553" s="140">
        <v>12</v>
      </c>
      <c r="E553" s="119"/>
      <c r="F553" s="94"/>
      <c r="G553" s="94"/>
      <c r="H553" s="94"/>
      <c r="I553" s="94"/>
    </row>
    <row r="554" spans="1:12" s="22" customFormat="1" ht="14">
      <c r="A554" s="23"/>
      <c r="B554" s="99"/>
      <c r="C554" s="140">
        <v>8</v>
      </c>
      <c r="D554" s="140">
        <v>11</v>
      </c>
      <c r="E554" s="119"/>
      <c r="F554" s="94"/>
      <c r="G554" s="94"/>
      <c r="H554" s="94"/>
      <c r="I554" s="94"/>
    </row>
    <row r="555" spans="1:12" s="22" customFormat="1" ht="14">
      <c r="A555" s="23"/>
      <c r="B555" s="99"/>
      <c r="C555" s="140">
        <v>6</v>
      </c>
      <c r="D555" s="140">
        <v>12</v>
      </c>
      <c r="E555" s="119"/>
      <c r="F555" s="94"/>
      <c r="G555" s="94"/>
      <c r="H555" s="94"/>
      <c r="I555" s="94"/>
    </row>
    <row r="556" spans="1:12" s="22" customFormat="1" ht="14">
      <c r="A556" s="24"/>
      <c r="B556" s="99"/>
      <c r="C556" s="140">
        <v>7</v>
      </c>
      <c r="D556" s="140">
        <v>11</v>
      </c>
      <c r="E556" s="119"/>
      <c r="F556" s="94"/>
      <c r="G556" s="94"/>
      <c r="H556" s="94"/>
      <c r="I556" s="94"/>
    </row>
    <row r="557" spans="1:12" s="22" customFormat="1" ht="14">
      <c r="A557" s="24"/>
      <c r="B557" s="99"/>
      <c r="C557" s="140">
        <v>7</v>
      </c>
      <c r="D557" s="140">
        <v>12</v>
      </c>
      <c r="E557" s="119"/>
      <c r="F557" s="94"/>
      <c r="G557" s="94"/>
      <c r="H557" s="94"/>
      <c r="I557" s="94"/>
    </row>
    <row r="558" spans="1:12" s="22" customFormat="1" ht="14">
      <c r="A558" s="24"/>
      <c r="B558" s="101"/>
      <c r="C558" s="141">
        <v>8</v>
      </c>
      <c r="D558" s="141">
        <v>12</v>
      </c>
      <c r="E558" s="26" t="s">
        <v>160</v>
      </c>
      <c r="F558" s="27" t="s">
        <v>161</v>
      </c>
      <c r="G558" s="27"/>
      <c r="H558" s="28"/>
      <c r="I558" s="28"/>
    </row>
    <row r="559" spans="1:12" s="22" customFormat="1" ht="15">
      <c r="A559" s="29"/>
      <c r="B559" s="30" t="s">
        <v>162</v>
      </c>
      <c r="C559" s="31">
        <f>COUNT(C553:C558)</f>
        <v>6</v>
      </c>
      <c r="D559" s="32">
        <f>COUNT(D553:D558)</f>
        <v>6</v>
      </c>
      <c r="E559" s="31">
        <f>SUM(C559:D559)</f>
        <v>12</v>
      </c>
      <c r="F559" s="33" t="s">
        <v>63</v>
      </c>
      <c r="G559" s="28"/>
      <c r="H559" s="28"/>
      <c r="I559" s="34"/>
      <c r="J559" s="102"/>
      <c r="K559" s="3"/>
    </row>
    <row r="560" spans="1:12" s="22" customFormat="1" ht="15">
      <c r="A560" s="29"/>
      <c r="B560" s="30" t="s">
        <v>64</v>
      </c>
      <c r="C560" s="31">
        <f>C559-1</f>
        <v>5</v>
      </c>
      <c r="D560" s="32">
        <f t="shared" ref="D560" si="128">D559-1</f>
        <v>5</v>
      </c>
      <c r="E560" s="31">
        <f>SUM(C560:D560)</f>
        <v>10</v>
      </c>
      <c r="F560" s="33" t="s">
        <v>65</v>
      </c>
      <c r="G560" s="28"/>
      <c r="H560" s="28"/>
      <c r="I560" s="34"/>
      <c r="J560" s="102"/>
      <c r="K560" s="3"/>
    </row>
    <row r="561" spans="1:11" s="22" customFormat="1" ht="15">
      <c r="A561" s="29"/>
      <c r="B561" s="30" t="s">
        <v>66</v>
      </c>
      <c r="C561" s="41">
        <f>SUM(C553:C558)</f>
        <v>39</v>
      </c>
      <c r="D561" s="42">
        <f>SUM(D553:D558)</f>
        <v>70</v>
      </c>
      <c r="E561" s="41">
        <f>SUM(C561:D561)</f>
        <v>109</v>
      </c>
      <c r="F561" s="33" t="s">
        <v>67</v>
      </c>
      <c r="G561" s="28"/>
      <c r="H561" s="28"/>
      <c r="I561" s="34"/>
      <c r="J561" s="102"/>
      <c r="K561" s="7"/>
    </row>
    <row r="562" spans="1:11" s="22" customFormat="1" ht="15">
      <c r="A562" s="29"/>
      <c r="B562" s="30" t="s">
        <v>376</v>
      </c>
      <c r="C562" s="41">
        <f>C561/C559</f>
        <v>6.5</v>
      </c>
      <c r="D562" s="42">
        <f t="shared" ref="D562" si="129">D561/D559</f>
        <v>11.666666666666666</v>
      </c>
      <c r="E562" s="41">
        <f>E561/E559</f>
        <v>9.0833333333333339</v>
      </c>
      <c r="F562" s="33" t="s">
        <v>68</v>
      </c>
      <c r="G562" s="28"/>
      <c r="H562" s="28"/>
      <c r="I562" s="34"/>
      <c r="J562" s="102"/>
      <c r="K562" s="7"/>
    </row>
    <row r="563" spans="1:11" s="22" customFormat="1" ht="15">
      <c r="A563" s="29"/>
      <c r="B563" s="30" t="s">
        <v>378</v>
      </c>
      <c r="C563" s="41">
        <f>C561^2/C559</f>
        <v>253.5</v>
      </c>
      <c r="D563" s="42">
        <f t="shared" ref="D563" si="130">D561^2/D559</f>
        <v>816.66666666666663</v>
      </c>
      <c r="E563" s="41">
        <f>SUM(C563:D563)</f>
        <v>1070.1666666666665</v>
      </c>
      <c r="F563" s="37" t="s">
        <v>379</v>
      </c>
      <c r="G563" s="28"/>
      <c r="H563" s="28"/>
      <c r="I563" s="34"/>
      <c r="J563" s="102"/>
      <c r="K563" s="7"/>
    </row>
    <row r="564" spans="1:11" s="22" customFormat="1" ht="15">
      <c r="A564" s="29"/>
      <c r="B564" s="38" t="s">
        <v>285</v>
      </c>
      <c r="C564" s="41">
        <f>SUMSQ(C553:C558)-C561^2/C559</f>
        <v>17.5</v>
      </c>
      <c r="D564" s="42">
        <f>SUMSQ(D553:D558)-D561^2/D559</f>
        <v>1.3333333333333712</v>
      </c>
      <c r="E564" s="41">
        <f>SUM(C564:D564)</f>
        <v>18.833333333333371</v>
      </c>
      <c r="F564" s="33" t="s">
        <v>286</v>
      </c>
      <c r="G564" s="28"/>
      <c r="H564" s="28"/>
      <c r="I564" s="34"/>
      <c r="J564" s="108"/>
      <c r="K564" s="7"/>
    </row>
    <row r="565" spans="1:11" s="22" customFormat="1" ht="15">
      <c r="A565" s="29"/>
      <c r="B565" s="40" t="s">
        <v>287</v>
      </c>
      <c r="C565" s="41">
        <f>C564/C560</f>
        <v>3.5</v>
      </c>
      <c r="D565" s="42">
        <f t="shared" ref="D565" si="131">D564/D560</f>
        <v>0.26666666666667427</v>
      </c>
      <c r="E565" s="41">
        <f>E564/E560</f>
        <v>1.8833333333333371</v>
      </c>
      <c r="F565" s="33" t="s">
        <v>288</v>
      </c>
      <c r="G565" s="28"/>
      <c r="H565" s="28"/>
      <c r="I565" s="34"/>
      <c r="J565" s="109"/>
    </row>
    <row r="566" spans="1:11" s="22" customFormat="1" ht="15">
      <c r="A566" s="29"/>
      <c r="B566" s="40" t="s">
        <v>289</v>
      </c>
      <c r="C566" s="41">
        <f>SQRT(C565)</f>
        <v>1.8708286933869707</v>
      </c>
      <c r="D566" s="42">
        <f t="shared" ref="D566" si="132">SQRT(D565)</f>
        <v>0.51639777949432963</v>
      </c>
      <c r="E566" s="41"/>
      <c r="F566" s="33"/>
      <c r="G566" s="28"/>
      <c r="H566" s="28"/>
      <c r="I566" s="34"/>
      <c r="J566" s="109"/>
    </row>
    <row r="567" spans="1:11" s="22" customFormat="1" ht="15">
      <c r="A567" s="29"/>
      <c r="B567" s="40" t="s">
        <v>290</v>
      </c>
      <c r="C567" s="41">
        <f>C560/$E560</f>
        <v>0.5</v>
      </c>
      <c r="D567" s="42">
        <f>D560/$E560</f>
        <v>0.5</v>
      </c>
      <c r="E567" s="41">
        <f>SUM(C567:D567)</f>
        <v>1</v>
      </c>
      <c r="F567" s="33" t="s">
        <v>312</v>
      </c>
      <c r="G567" s="28"/>
      <c r="H567" s="28"/>
      <c r="I567" s="34"/>
      <c r="J567" s="109"/>
    </row>
    <row r="568" spans="1:11" s="22" customFormat="1" ht="15">
      <c r="A568" s="29"/>
      <c r="B568" s="40" t="s">
        <v>313</v>
      </c>
      <c r="C568" s="41">
        <f>C567*C565</f>
        <v>1.75</v>
      </c>
      <c r="D568" s="42">
        <f t="shared" ref="D568" si="133">D567*D565</f>
        <v>0.13333333333333713</v>
      </c>
      <c r="E568" s="41">
        <f>SUM(C568:D568)</f>
        <v>1.8833333333333371</v>
      </c>
      <c r="F568" s="33" t="s">
        <v>314</v>
      </c>
      <c r="G568" s="28"/>
      <c r="H568" s="28"/>
      <c r="I568" s="34"/>
      <c r="J568" s="109"/>
    </row>
    <row r="569" spans="1:11" s="22" customFormat="1" ht="14">
      <c r="A569" s="29"/>
      <c r="B569" s="40"/>
      <c r="C569" s="41"/>
      <c r="D569" s="41"/>
      <c r="E569" s="41"/>
      <c r="F569" s="41"/>
      <c r="G569" s="33"/>
      <c r="H569" s="28"/>
      <c r="I569" s="34"/>
      <c r="J569" s="109"/>
    </row>
    <row r="570" spans="1:11" s="22" customFormat="1" ht="16">
      <c r="A570" s="29"/>
      <c r="B570" s="51" t="s">
        <v>113</v>
      </c>
      <c r="C570" s="41"/>
      <c r="D570" s="41"/>
      <c r="E570" s="50"/>
      <c r="F570" s="30"/>
      <c r="G570" s="33"/>
      <c r="H570" s="28"/>
      <c r="I570" s="34"/>
      <c r="J570" s="102"/>
      <c r="K570" s="7"/>
    </row>
    <row r="571" spans="1:11" s="22" customFormat="1" ht="14">
      <c r="A571" s="29"/>
      <c r="B571" s="40" t="s">
        <v>114</v>
      </c>
      <c r="C571" s="41">
        <f>E563-E561^2/E559</f>
        <v>80.083333333333144</v>
      </c>
      <c r="D571" s="41"/>
      <c r="E571" s="50"/>
      <c r="F571" s="30"/>
      <c r="G571" s="33"/>
      <c r="H571" s="28"/>
      <c r="I571" s="34"/>
      <c r="J571" s="102"/>
      <c r="K571" s="7"/>
    </row>
    <row r="572" spans="1:11" s="22" customFormat="1" ht="14">
      <c r="A572" s="29"/>
      <c r="B572" s="40" t="s">
        <v>69</v>
      </c>
      <c r="C572" s="41">
        <f>SUMSQ(C553:D558)-E563</f>
        <v>18.833333333333485</v>
      </c>
      <c r="D572" s="41"/>
      <c r="E572" s="50"/>
      <c r="F572" s="30"/>
      <c r="G572" s="33"/>
      <c r="H572" s="28"/>
      <c r="I572" s="34"/>
      <c r="J572" s="102"/>
      <c r="K572" s="7"/>
    </row>
    <row r="573" spans="1:11" s="22" customFormat="1" ht="14">
      <c r="A573" s="29"/>
      <c r="B573" s="40" t="s">
        <v>70</v>
      </c>
      <c r="C573" s="41">
        <f>C571+C572</f>
        <v>98.916666666666629</v>
      </c>
      <c r="D573" s="52" t="s">
        <v>71</v>
      </c>
      <c r="E573" s="50"/>
      <c r="F573" s="30"/>
      <c r="G573" s="33"/>
      <c r="H573" s="28"/>
      <c r="I573" s="34"/>
      <c r="J573" s="102"/>
      <c r="K573" s="7"/>
    </row>
    <row r="574" spans="1:11" s="22" customFormat="1" ht="14">
      <c r="A574" s="29"/>
      <c r="B574" s="40" t="s">
        <v>72</v>
      </c>
      <c r="C574" s="41">
        <f>SUMSQ(C553:D558)-E561^2/E559</f>
        <v>98.916666666666629</v>
      </c>
      <c r="D574" s="52" t="s">
        <v>30</v>
      </c>
      <c r="E574" s="50"/>
      <c r="F574" s="30"/>
      <c r="G574" s="33"/>
      <c r="H574" s="28"/>
      <c r="I574" s="34"/>
      <c r="J574" s="102"/>
      <c r="K574" s="7"/>
    </row>
    <row r="575" spans="1:11" s="22" customFormat="1" ht="14">
      <c r="A575" s="29"/>
      <c r="B575" s="40" t="s">
        <v>31</v>
      </c>
      <c r="C575" s="31">
        <f>C550-1</f>
        <v>1</v>
      </c>
      <c r="D575" s="53" t="s">
        <v>32</v>
      </c>
      <c r="E575" s="50"/>
      <c r="F575" s="30"/>
      <c r="G575" s="33"/>
      <c r="H575" s="28"/>
      <c r="I575" s="34"/>
      <c r="J575" s="102"/>
      <c r="K575" s="7"/>
    </row>
    <row r="576" spans="1:11" s="22" customFormat="1" ht="14">
      <c r="A576" s="29"/>
      <c r="B576" s="40" t="s">
        <v>33</v>
      </c>
      <c r="C576" s="31">
        <f>E559-C550</f>
        <v>10</v>
      </c>
      <c r="D576" s="53" t="s">
        <v>167</v>
      </c>
      <c r="E576" s="50"/>
      <c r="F576" s="30"/>
      <c r="G576" s="33"/>
      <c r="H576" s="28"/>
      <c r="I576" s="34"/>
      <c r="J576" s="102"/>
      <c r="K576" s="7"/>
    </row>
    <row r="577" spans="1:11" s="22" customFormat="1" ht="15" thickBot="1">
      <c r="A577" s="29"/>
      <c r="B577" s="40"/>
      <c r="C577" s="41"/>
      <c r="D577" s="41"/>
      <c r="E577" s="50"/>
      <c r="F577" s="30"/>
      <c r="G577" s="33"/>
      <c r="H577" s="28"/>
      <c r="I577" s="34"/>
      <c r="J577" s="102"/>
      <c r="K577" s="7"/>
    </row>
    <row r="578" spans="1:11" s="22" customFormat="1" ht="14">
      <c r="A578" s="29"/>
      <c r="B578" s="54" t="s">
        <v>168</v>
      </c>
      <c r="C578" s="55" t="s">
        <v>169</v>
      </c>
      <c r="D578" s="56">
        <v>0.05</v>
      </c>
      <c r="E578" s="57"/>
      <c r="F578" s="58"/>
      <c r="G578" s="59"/>
      <c r="H578" s="60"/>
      <c r="I578" s="34"/>
      <c r="J578" s="102"/>
      <c r="K578" s="7"/>
    </row>
    <row r="579" spans="1:11" s="22" customFormat="1" ht="14">
      <c r="A579" s="29"/>
      <c r="B579" s="61" t="s">
        <v>170</v>
      </c>
      <c r="C579" s="62" t="s">
        <v>171</v>
      </c>
      <c r="D579" s="62" t="s">
        <v>172</v>
      </c>
      <c r="E579" s="62" t="s">
        <v>173</v>
      </c>
      <c r="F579" s="62" t="s">
        <v>174</v>
      </c>
      <c r="G579" s="63" t="s">
        <v>175</v>
      </c>
      <c r="H579" s="64"/>
      <c r="I579" s="34"/>
      <c r="J579" s="102"/>
      <c r="K579" s="7"/>
    </row>
    <row r="580" spans="1:11" s="22" customFormat="1" ht="14">
      <c r="A580" s="29"/>
      <c r="B580" s="65" t="s">
        <v>176</v>
      </c>
      <c r="C580" s="40">
        <f>C575</f>
        <v>1</v>
      </c>
      <c r="D580" s="30">
        <f>C571</f>
        <v>80.083333333333144</v>
      </c>
      <c r="E580" s="30">
        <f>D580/C580</f>
        <v>80.083333333333144</v>
      </c>
      <c r="F580" s="30">
        <f>E580/E581</f>
        <v>42.522123893804867</v>
      </c>
      <c r="G580" s="30">
        <f>FINV(D578,C580,C581)</f>
        <v>4.9646027437307128</v>
      </c>
      <c r="H580" s="64" t="str">
        <f>IF(F580&gt;G580,"Reject H0", "Don't reject H0")</f>
        <v>Reject H0</v>
      </c>
      <c r="I580" s="34"/>
      <c r="J580" s="102"/>
      <c r="K580" s="7"/>
    </row>
    <row r="581" spans="1:11" s="22" customFormat="1" ht="14">
      <c r="A581" s="29"/>
      <c r="B581" s="66" t="s">
        <v>42</v>
      </c>
      <c r="C581" s="63">
        <f>C576</f>
        <v>10</v>
      </c>
      <c r="D581" s="62">
        <f>C572</f>
        <v>18.833333333333485</v>
      </c>
      <c r="E581" s="30">
        <f>D581/C581</f>
        <v>1.8833333333333484</v>
      </c>
      <c r="F581" s="30"/>
      <c r="G581" s="40"/>
      <c r="H581" s="64"/>
      <c r="I581" s="34"/>
      <c r="J581" s="102"/>
      <c r="K581" s="7"/>
    </row>
    <row r="582" spans="1:11" s="22" customFormat="1" ht="15" thickBot="1">
      <c r="A582" s="29"/>
      <c r="B582" s="67" t="s">
        <v>177</v>
      </c>
      <c r="C582" s="68">
        <f>C580+C581</f>
        <v>11</v>
      </c>
      <c r="D582" s="48">
        <f>D580+D581</f>
        <v>98.916666666666629</v>
      </c>
      <c r="E582" s="69"/>
      <c r="F582" s="69"/>
      <c r="G582" s="70"/>
      <c r="H582" s="71"/>
      <c r="I582" s="34"/>
      <c r="J582" s="102"/>
      <c r="K582" s="7"/>
    </row>
    <row r="583" spans="1:11" s="22" customFormat="1" ht="15" thickBot="1">
      <c r="A583" s="29"/>
      <c r="B583" s="28"/>
      <c r="C583" s="28"/>
      <c r="D583" s="28"/>
      <c r="E583" s="34"/>
      <c r="F583" s="28"/>
      <c r="G583" s="28"/>
      <c r="H583" s="28"/>
      <c r="I583" s="34"/>
    </row>
    <row r="584" spans="1:11" s="22" customFormat="1" ht="14">
      <c r="A584" s="29"/>
      <c r="B584" s="120" t="s">
        <v>178</v>
      </c>
      <c r="C584" s="121">
        <f>F580</f>
        <v>42.522123893804867</v>
      </c>
      <c r="D584" s="28"/>
      <c r="E584" s="34"/>
      <c r="F584" s="40"/>
      <c r="G584" s="85"/>
      <c r="H584" s="28"/>
      <c r="I584" s="34"/>
      <c r="J584" s="106"/>
      <c r="K584" s="2"/>
    </row>
    <row r="585" spans="1:11" s="22" customFormat="1" ht="14">
      <c r="A585" s="29"/>
      <c r="B585" s="65" t="s">
        <v>179</v>
      </c>
      <c r="C585" s="122">
        <v>5.1387011977736128</v>
      </c>
      <c r="D585" s="28"/>
      <c r="E585" s="34"/>
      <c r="F585" s="40"/>
      <c r="G585" s="85"/>
      <c r="H585" s="28"/>
      <c r="I585" s="34"/>
      <c r="J585" s="106"/>
      <c r="K585" s="123"/>
    </row>
    <row r="586" spans="1:11" s="22" customFormat="1" ht="16" thickBot="1">
      <c r="A586" s="29"/>
      <c r="B586" s="124" t="s">
        <v>180</v>
      </c>
      <c r="C586" s="125">
        <f>C585^2</f>
        <v>26.406249999999961</v>
      </c>
      <c r="D586" s="28"/>
      <c r="E586" s="34"/>
      <c r="F586" s="30"/>
      <c r="G586" s="33"/>
      <c r="H586" s="28"/>
      <c r="I586" s="34"/>
      <c r="J586" s="102"/>
      <c r="K586" s="3"/>
    </row>
    <row r="587" spans="1:11" s="22" customFormat="1" ht="14">
      <c r="A587" s="29"/>
      <c r="B587" s="30"/>
      <c r="C587" s="52"/>
      <c r="D587" s="28"/>
      <c r="E587" s="34"/>
      <c r="F587" s="30"/>
      <c r="G587" s="33"/>
      <c r="H587" s="28"/>
      <c r="I587" s="34"/>
      <c r="J587" s="102"/>
      <c r="K587" s="3"/>
    </row>
    <row r="588" spans="1:11" s="22" customFormat="1" ht="14">
      <c r="A588" s="29"/>
      <c r="B588" s="102"/>
      <c r="C588" s="3"/>
      <c r="E588" s="89"/>
      <c r="F588" s="102"/>
      <c r="G588" s="3"/>
      <c r="I588" s="89"/>
      <c r="J588" s="102"/>
      <c r="K588" s="3"/>
    </row>
    <row r="589" spans="1:11" s="22" customFormat="1" ht="14">
      <c r="A589" s="126"/>
      <c r="E589" s="127"/>
      <c r="I589" s="127"/>
    </row>
    <row r="590" spans="1:11" s="7" customFormat="1" ht="14">
      <c r="A590" s="4" t="s">
        <v>181</v>
      </c>
      <c r="B590" s="143" t="s">
        <v>182</v>
      </c>
      <c r="C590" s="143"/>
      <c r="D590" s="5"/>
      <c r="E590" s="90"/>
      <c r="F590" s="90"/>
      <c r="G590" s="90"/>
      <c r="H590" s="90"/>
      <c r="I590" s="90"/>
    </row>
    <row r="591" spans="1:11" s="7" customFormat="1" ht="14">
      <c r="A591" s="118"/>
      <c r="B591" s="8" t="s">
        <v>183</v>
      </c>
      <c r="C591" s="9">
        <v>2</v>
      </c>
      <c r="D591" s="5"/>
      <c r="E591" s="90"/>
      <c r="F591" s="90"/>
      <c r="G591" s="90"/>
      <c r="H591" s="90"/>
      <c r="I591" s="90"/>
    </row>
    <row r="592" spans="1:11" s="7" customFormat="1" ht="14">
      <c r="A592" s="4"/>
      <c r="B592" s="96"/>
      <c r="C592" s="144" t="s">
        <v>397</v>
      </c>
      <c r="D592" s="144"/>
      <c r="E592" s="92"/>
      <c r="F592" s="92"/>
      <c r="G592" s="92"/>
      <c r="H592" s="93"/>
      <c r="I592" s="93"/>
    </row>
    <row r="593" spans="1:11" s="22" customFormat="1" ht="14">
      <c r="A593" s="19"/>
      <c r="B593" s="99"/>
      <c r="C593" s="128" t="s">
        <v>410</v>
      </c>
      <c r="D593" s="128" t="s">
        <v>411</v>
      </c>
      <c r="E593" s="92"/>
      <c r="F593" s="94"/>
      <c r="G593" s="94"/>
      <c r="H593" s="94"/>
      <c r="I593" s="94"/>
    </row>
    <row r="594" spans="1:11" s="22" customFormat="1" ht="14">
      <c r="A594" s="23"/>
      <c r="B594" s="99"/>
      <c r="C594" s="140">
        <v>6</v>
      </c>
      <c r="D594" s="140">
        <v>5</v>
      </c>
      <c r="E594" s="119"/>
      <c r="F594" s="94"/>
      <c r="G594" s="94"/>
      <c r="H594" s="94"/>
      <c r="I594" s="94"/>
    </row>
    <row r="595" spans="1:11" s="22" customFormat="1" ht="14">
      <c r="A595" s="24"/>
      <c r="B595" s="99"/>
      <c r="C595" s="140">
        <v>4</v>
      </c>
      <c r="D595" s="140"/>
      <c r="E595" s="119"/>
      <c r="F595" s="94"/>
      <c r="G595" s="94"/>
      <c r="H595" s="94"/>
      <c r="I595" s="94"/>
    </row>
    <row r="596" spans="1:11" s="22" customFormat="1" ht="14">
      <c r="A596" s="24"/>
      <c r="B596" s="99"/>
      <c r="C596" s="140">
        <v>5</v>
      </c>
      <c r="D596" s="140"/>
      <c r="E596" s="119"/>
      <c r="F596" s="94"/>
      <c r="G596" s="94"/>
      <c r="H596" s="94"/>
      <c r="I596" s="94"/>
    </row>
    <row r="597" spans="1:11" s="22" customFormat="1" ht="14">
      <c r="A597" s="24"/>
      <c r="B597" s="101"/>
      <c r="C597" s="130">
        <v>3</v>
      </c>
      <c r="D597" s="130"/>
      <c r="E597" s="26" t="s">
        <v>103</v>
      </c>
      <c r="F597" s="27" t="s">
        <v>104</v>
      </c>
      <c r="G597" s="27"/>
      <c r="H597" s="28"/>
      <c r="I597" s="28"/>
    </row>
    <row r="598" spans="1:11" s="22" customFormat="1" ht="15">
      <c r="A598" s="29"/>
      <c r="B598" s="30" t="s">
        <v>105</v>
      </c>
      <c r="C598" s="31">
        <f>COUNT(C594:C597)</f>
        <v>4</v>
      </c>
      <c r="D598" s="32">
        <f>COUNT(D594:D597)</f>
        <v>1</v>
      </c>
      <c r="E598" s="31">
        <f>SUM(C598:D598)</f>
        <v>5</v>
      </c>
      <c r="F598" s="33" t="s">
        <v>106</v>
      </c>
      <c r="G598" s="28"/>
      <c r="H598" s="28"/>
      <c r="I598" s="34"/>
      <c r="J598" s="102"/>
      <c r="K598" s="3"/>
    </row>
    <row r="599" spans="1:11" s="22" customFormat="1" ht="15">
      <c r="A599" s="29"/>
      <c r="B599" s="30" t="s">
        <v>164</v>
      </c>
      <c r="C599" s="31">
        <f>C598-1</f>
        <v>3</v>
      </c>
      <c r="D599" s="32">
        <f t="shared" ref="D599" si="134">D598-1</f>
        <v>0</v>
      </c>
      <c r="E599" s="31">
        <f>SUM(C599:D599)</f>
        <v>3</v>
      </c>
      <c r="F599" s="33" t="s">
        <v>280</v>
      </c>
      <c r="G599" s="28"/>
      <c r="H599" s="28"/>
      <c r="I599" s="34"/>
      <c r="J599" s="102"/>
      <c r="K599" s="3"/>
    </row>
    <row r="600" spans="1:11" s="22" customFormat="1" ht="15">
      <c r="A600" s="29"/>
      <c r="B600" s="30" t="s">
        <v>281</v>
      </c>
      <c r="C600" s="41">
        <f>SUM(C594:C597)</f>
        <v>18</v>
      </c>
      <c r="D600" s="42">
        <f>SUM(D594:D597)</f>
        <v>5</v>
      </c>
      <c r="E600" s="41">
        <f>SUM(C600:D600)</f>
        <v>23</v>
      </c>
      <c r="F600" s="33" t="s">
        <v>375</v>
      </c>
      <c r="G600" s="28"/>
      <c r="H600" s="28"/>
      <c r="I600" s="34"/>
      <c r="J600" s="102"/>
      <c r="K600" s="7"/>
    </row>
    <row r="601" spans="1:11" s="22" customFormat="1" ht="15">
      <c r="A601" s="29"/>
      <c r="B601" s="30" t="s">
        <v>376</v>
      </c>
      <c r="C601" s="41">
        <f>C600/C598</f>
        <v>4.5</v>
      </c>
      <c r="D601" s="42">
        <f t="shared" ref="D601" si="135">D600/D598</f>
        <v>5</v>
      </c>
      <c r="E601" s="41">
        <f>E600/E598</f>
        <v>4.5999999999999996</v>
      </c>
      <c r="F601" s="33" t="s">
        <v>377</v>
      </c>
      <c r="G601" s="28"/>
      <c r="H601" s="28"/>
      <c r="I601" s="34"/>
      <c r="J601" s="102"/>
      <c r="K601" s="7"/>
    </row>
    <row r="602" spans="1:11" s="22" customFormat="1" ht="15">
      <c r="A602" s="29"/>
      <c r="B602" s="30" t="s">
        <v>378</v>
      </c>
      <c r="C602" s="41">
        <f>C600^2/C598</f>
        <v>81</v>
      </c>
      <c r="D602" s="42">
        <f t="shared" ref="D602" si="136">D600^2/D598</f>
        <v>25</v>
      </c>
      <c r="E602" s="41">
        <f>SUM(C602:D602)</f>
        <v>106</v>
      </c>
      <c r="F602" s="37" t="s">
        <v>379</v>
      </c>
      <c r="G602" s="28"/>
      <c r="H602" s="28"/>
      <c r="I602" s="34"/>
      <c r="J602" s="102"/>
      <c r="K602" s="7"/>
    </row>
    <row r="603" spans="1:11" s="22" customFormat="1" ht="15">
      <c r="A603" s="29"/>
      <c r="B603" s="38" t="s">
        <v>285</v>
      </c>
      <c r="C603" s="41">
        <f>SUMSQ(C594:C597)-C600^2/C598</f>
        <v>5</v>
      </c>
      <c r="D603" s="42">
        <f>SUMSQ(D594:D597)-D600^2/D598</f>
        <v>0</v>
      </c>
      <c r="E603" s="41">
        <f>SUM(C603:D603)</f>
        <v>5</v>
      </c>
      <c r="F603" s="33" t="s">
        <v>286</v>
      </c>
      <c r="G603" s="28"/>
      <c r="H603" s="28"/>
      <c r="I603" s="34"/>
      <c r="J603" s="108"/>
      <c r="K603" s="7"/>
    </row>
    <row r="604" spans="1:11" s="22" customFormat="1" ht="15">
      <c r="A604" s="29"/>
      <c r="B604" s="40" t="s">
        <v>287</v>
      </c>
      <c r="C604" s="41">
        <f>C603/C599</f>
        <v>1.6666666666666667</v>
      </c>
      <c r="D604" s="42" t="e">
        <f t="shared" ref="D604" si="137">D603/D599</f>
        <v>#DIV/0!</v>
      </c>
      <c r="E604" s="41">
        <f>E603/E599</f>
        <v>1.6666666666666667</v>
      </c>
      <c r="F604" s="33" t="s">
        <v>288</v>
      </c>
      <c r="G604" s="28"/>
      <c r="H604" s="28"/>
      <c r="I604" s="34"/>
      <c r="J604" s="109"/>
    </row>
    <row r="605" spans="1:11" s="22" customFormat="1" ht="15">
      <c r="A605" s="29"/>
      <c r="B605" s="40" t="s">
        <v>289</v>
      </c>
      <c r="C605" s="41">
        <f>SQRT(C604)</f>
        <v>1.2909944487358056</v>
      </c>
      <c r="D605" s="42" t="e">
        <f t="shared" ref="D605" si="138">SQRT(D604)</f>
        <v>#DIV/0!</v>
      </c>
      <c r="E605" s="41"/>
      <c r="F605" s="33"/>
      <c r="G605" s="28"/>
      <c r="H605" s="28"/>
      <c r="I605" s="34"/>
      <c r="J605" s="109"/>
    </row>
    <row r="606" spans="1:11" s="22" customFormat="1" ht="15">
      <c r="A606" s="29"/>
      <c r="B606" s="40" t="s">
        <v>290</v>
      </c>
      <c r="C606" s="41">
        <f>C599/$E599</f>
        <v>1</v>
      </c>
      <c r="D606" s="42">
        <f>D599/$E599</f>
        <v>0</v>
      </c>
      <c r="E606" s="41">
        <f>SUM(C606:D606)</f>
        <v>1</v>
      </c>
      <c r="F606" s="33" t="s">
        <v>312</v>
      </c>
      <c r="G606" s="28"/>
      <c r="H606" s="28"/>
      <c r="I606" s="34"/>
      <c r="J606" s="109"/>
    </row>
    <row r="607" spans="1:11" s="22" customFormat="1" ht="15">
      <c r="A607" s="29"/>
      <c r="B607" s="40" t="s">
        <v>313</v>
      </c>
      <c r="C607" s="41">
        <f>C606*C604</f>
        <v>1.6666666666666667</v>
      </c>
      <c r="D607" s="42" t="e">
        <f t="shared" ref="D607" si="139">D606*D604</f>
        <v>#DIV/0!</v>
      </c>
      <c r="E607" s="41" t="e">
        <f>SUM(C607:D607)</f>
        <v>#DIV/0!</v>
      </c>
      <c r="F607" s="33" t="s">
        <v>314</v>
      </c>
      <c r="G607" s="28"/>
      <c r="H607" s="28"/>
      <c r="I607" s="34"/>
      <c r="J607" s="109"/>
    </row>
    <row r="608" spans="1:11" s="22" customFormat="1" ht="14">
      <c r="A608" s="29"/>
      <c r="B608" s="40"/>
      <c r="C608" s="41"/>
      <c r="D608" s="41"/>
      <c r="E608" s="41"/>
      <c r="F608" s="41"/>
      <c r="G608" s="33"/>
      <c r="H608" s="28"/>
      <c r="I608" s="34"/>
      <c r="J608" s="109"/>
    </row>
    <row r="609" spans="1:11" s="22" customFormat="1" ht="16">
      <c r="A609" s="29"/>
      <c r="B609" s="51" t="s">
        <v>113</v>
      </c>
      <c r="C609" s="41"/>
      <c r="D609" s="41"/>
      <c r="E609" s="50"/>
      <c r="F609" s="30"/>
      <c r="G609" s="33"/>
      <c r="H609" s="28"/>
      <c r="I609" s="34"/>
      <c r="J609" s="102"/>
      <c r="K609" s="7"/>
    </row>
    <row r="610" spans="1:11" s="22" customFormat="1" ht="14">
      <c r="A610" s="29"/>
      <c r="B610" s="40" t="s">
        <v>114</v>
      </c>
      <c r="C610" s="41">
        <f>E602-E600^2/E598</f>
        <v>0.20000000000000284</v>
      </c>
      <c r="D610" s="41"/>
      <c r="E610" s="50"/>
      <c r="F610" s="30"/>
      <c r="G610" s="33"/>
      <c r="H610" s="28"/>
      <c r="I610" s="34"/>
      <c r="J610" s="102"/>
      <c r="K610" s="7"/>
    </row>
    <row r="611" spans="1:11" s="22" customFormat="1" ht="14">
      <c r="A611" s="29"/>
      <c r="B611" s="40" t="s">
        <v>69</v>
      </c>
      <c r="C611" s="41">
        <f>SUMSQ(C594:D597)-E602</f>
        <v>5</v>
      </c>
      <c r="D611" s="41"/>
      <c r="E611" s="50"/>
      <c r="F611" s="30"/>
      <c r="G611" s="33"/>
      <c r="H611" s="28"/>
      <c r="I611" s="34"/>
      <c r="J611" s="102"/>
      <c r="K611" s="7"/>
    </row>
    <row r="612" spans="1:11" s="22" customFormat="1" ht="14">
      <c r="A612" s="29"/>
      <c r="B612" s="40" t="s">
        <v>70</v>
      </c>
      <c r="C612" s="41">
        <f>C610+C611</f>
        <v>5.2000000000000028</v>
      </c>
      <c r="D612" s="52" t="s">
        <v>107</v>
      </c>
      <c r="E612" s="50"/>
      <c r="F612" s="30"/>
      <c r="G612" s="33"/>
      <c r="H612" s="28"/>
      <c r="I612" s="34"/>
      <c r="J612" s="102"/>
      <c r="K612" s="7"/>
    </row>
    <row r="613" spans="1:11" s="22" customFormat="1" ht="14">
      <c r="A613" s="29"/>
      <c r="B613" s="40" t="s">
        <v>70</v>
      </c>
      <c r="C613" s="41">
        <f>SUMSQ(C594:D597)-E600^2/E598</f>
        <v>5.2000000000000028</v>
      </c>
      <c r="D613" s="52" t="s">
        <v>30</v>
      </c>
      <c r="E613" s="50"/>
      <c r="F613" s="30"/>
      <c r="G613" s="33"/>
      <c r="H613" s="28"/>
      <c r="I613" s="34"/>
      <c r="J613" s="102"/>
      <c r="K613" s="7"/>
    </row>
    <row r="614" spans="1:11" s="22" customFormat="1" ht="14">
      <c r="A614" s="29"/>
      <c r="B614" s="40" t="s">
        <v>31</v>
      </c>
      <c r="C614" s="31">
        <f>C591-1</f>
        <v>1</v>
      </c>
      <c r="D614" s="53" t="s">
        <v>32</v>
      </c>
      <c r="E614" s="50"/>
      <c r="F614" s="30"/>
      <c r="G614" s="33"/>
      <c r="H614" s="28"/>
      <c r="I614" s="34"/>
      <c r="J614" s="102"/>
      <c r="K614" s="7"/>
    </row>
    <row r="615" spans="1:11" s="22" customFormat="1" ht="14">
      <c r="A615" s="29"/>
      <c r="B615" s="40" t="s">
        <v>33</v>
      </c>
      <c r="C615" s="31">
        <f>E598-C591</f>
        <v>3</v>
      </c>
      <c r="D615" s="53" t="s">
        <v>167</v>
      </c>
      <c r="E615" s="50"/>
      <c r="F615" s="30"/>
      <c r="G615" s="33"/>
      <c r="H615" s="28"/>
      <c r="I615" s="34"/>
      <c r="J615" s="102"/>
      <c r="K615" s="7"/>
    </row>
    <row r="616" spans="1:11" s="22" customFormat="1" ht="15" thickBot="1">
      <c r="A616" s="29"/>
      <c r="B616" s="40"/>
      <c r="C616" s="41"/>
      <c r="D616" s="41"/>
      <c r="E616" s="50"/>
      <c r="F616" s="30"/>
      <c r="G616" s="33"/>
      <c r="H616" s="28"/>
      <c r="I616" s="34"/>
      <c r="J616" s="102"/>
      <c r="K616" s="7"/>
    </row>
    <row r="617" spans="1:11" s="22" customFormat="1" ht="14">
      <c r="A617" s="29"/>
      <c r="B617" s="54" t="s">
        <v>168</v>
      </c>
      <c r="C617" s="55" t="s">
        <v>169</v>
      </c>
      <c r="D617" s="56">
        <v>0.05</v>
      </c>
      <c r="E617" s="57"/>
      <c r="F617" s="58"/>
      <c r="G617" s="59"/>
      <c r="H617" s="60"/>
      <c r="I617" s="34"/>
      <c r="J617" s="102"/>
      <c r="K617" s="7"/>
    </row>
    <row r="618" spans="1:11" s="22" customFormat="1" ht="14">
      <c r="A618" s="29"/>
      <c r="B618" s="61" t="s">
        <v>170</v>
      </c>
      <c r="C618" s="62" t="s">
        <v>171</v>
      </c>
      <c r="D618" s="62" t="s">
        <v>172</v>
      </c>
      <c r="E618" s="62" t="s">
        <v>173</v>
      </c>
      <c r="F618" s="62" t="s">
        <v>174</v>
      </c>
      <c r="G618" s="63" t="s">
        <v>175</v>
      </c>
      <c r="H618" s="64"/>
      <c r="I618" s="34"/>
      <c r="J618" s="102"/>
      <c r="K618" s="7"/>
    </row>
    <row r="619" spans="1:11" s="22" customFormat="1" ht="14">
      <c r="A619" s="29"/>
      <c r="B619" s="65" t="s">
        <v>176</v>
      </c>
      <c r="C619" s="40">
        <f>C614</f>
        <v>1</v>
      </c>
      <c r="D619" s="30">
        <f>C610</f>
        <v>0.20000000000000284</v>
      </c>
      <c r="E619" s="30">
        <f>D619/C619</f>
        <v>0.20000000000000284</v>
      </c>
      <c r="F619" s="30">
        <f>E619/E620</f>
        <v>0.1200000000000017</v>
      </c>
      <c r="G619" s="30">
        <f>FINV(D617,C619,C620)</f>
        <v>10.127964486013932</v>
      </c>
      <c r="H619" s="64" t="str">
        <f>IF(F619&gt;G619,"Reject H0", "Don't reject H0")</f>
        <v>Don't reject H0</v>
      </c>
      <c r="I619" s="34"/>
      <c r="J619" s="102"/>
      <c r="K619" s="7"/>
    </row>
    <row r="620" spans="1:11" s="22" customFormat="1" ht="14">
      <c r="A620" s="29"/>
      <c r="B620" s="66" t="s">
        <v>108</v>
      </c>
      <c r="C620" s="63">
        <f>C615</f>
        <v>3</v>
      </c>
      <c r="D620" s="62">
        <f>C611</f>
        <v>5</v>
      </c>
      <c r="E620" s="30">
        <f>D620/C620</f>
        <v>1.6666666666666667</v>
      </c>
      <c r="F620" s="30"/>
      <c r="G620" s="40"/>
      <c r="H620" s="64"/>
      <c r="I620" s="34"/>
      <c r="J620" s="102"/>
      <c r="K620" s="7"/>
    </row>
    <row r="621" spans="1:11" s="22" customFormat="1" ht="15" thickBot="1">
      <c r="A621" s="29"/>
      <c r="B621" s="67" t="s">
        <v>109</v>
      </c>
      <c r="C621" s="68">
        <f>C619+C620</f>
        <v>4</v>
      </c>
      <c r="D621" s="48">
        <f>D619+D620</f>
        <v>5.2000000000000028</v>
      </c>
      <c r="E621" s="69"/>
      <c r="F621" s="69"/>
      <c r="G621" s="70"/>
      <c r="H621" s="71"/>
      <c r="I621" s="34"/>
      <c r="J621" s="102"/>
      <c r="K621" s="7"/>
    </row>
    <row r="622" spans="1:11" s="22" customFormat="1" ht="15" thickBot="1">
      <c r="A622" s="29"/>
      <c r="B622" s="28"/>
      <c r="C622" s="28"/>
      <c r="D622" s="28"/>
      <c r="E622" s="34"/>
      <c r="F622" s="28"/>
      <c r="G622" s="28"/>
      <c r="H622" s="28"/>
      <c r="I622" s="34"/>
    </row>
    <row r="623" spans="1:11" s="22" customFormat="1" ht="14">
      <c r="A623" s="29"/>
      <c r="B623" s="120" t="s">
        <v>110</v>
      </c>
      <c r="C623" s="121">
        <f>F619</f>
        <v>0.1200000000000017</v>
      </c>
      <c r="D623" s="28"/>
      <c r="E623" s="34"/>
      <c r="F623" s="40"/>
      <c r="G623" s="85"/>
      <c r="H623" s="28"/>
      <c r="I623" s="34"/>
      <c r="J623" s="106"/>
      <c r="K623" s="2"/>
    </row>
    <row r="624" spans="1:11" s="22" customFormat="1" ht="14">
      <c r="A624" s="29"/>
      <c r="B624" s="65" t="s">
        <v>111</v>
      </c>
      <c r="C624" s="122">
        <v>2.3056573088362757</v>
      </c>
      <c r="D624" s="28"/>
      <c r="E624" s="34"/>
      <c r="F624" s="40"/>
      <c r="G624" s="85"/>
      <c r="H624" s="28"/>
      <c r="I624" s="34"/>
      <c r="J624" s="106"/>
      <c r="K624" s="123"/>
    </row>
    <row r="625" spans="1:11" s="22" customFormat="1" ht="16" thickBot="1">
      <c r="A625" s="29"/>
      <c r="B625" s="124" t="s">
        <v>112</v>
      </c>
      <c r="C625" s="125">
        <f>C624^2</f>
        <v>5.3160556257901375</v>
      </c>
      <c r="D625" s="28"/>
      <c r="E625" s="34"/>
      <c r="F625" s="30"/>
      <c r="G625" s="33"/>
      <c r="H625" s="28"/>
      <c r="I625" s="34"/>
      <c r="J625" s="102"/>
      <c r="K625" s="3"/>
    </row>
    <row r="626" spans="1:11" s="22" customFormat="1" ht="14">
      <c r="A626" s="29"/>
      <c r="B626" s="30"/>
      <c r="C626" s="52"/>
      <c r="D626" s="28"/>
      <c r="E626" s="34"/>
      <c r="F626" s="30"/>
      <c r="G626" s="33"/>
      <c r="H626" s="28"/>
      <c r="I626" s="34"/>
      <c r="J626" s="102"/>
      <c r="K626" s="3"/>
    </row>
    <row r="627" spans="1:11" s="22" customFormat="1" ht="14">
      <c r="A627" s="29"/>
      <c r="E627" s="89"/>
      <c r="I627" s="89"/>
    </row>
    <row r="628" spans="1:11" s="22" customFormat="1" ht="14">
      <c r="A628" s="29"/>
      <c r="B628" s="88"/>
      <c r="E628" s="89"/>
      <c r="F628" s="88"/>
      <c r="I628" s="89"/>
      <c r="J628" s="88"/>
    </row>
  </sheetData>
  <mergeCells count="28">
    <mergeCell ref="B166:C166"/>
    <mergeCell ref="B1:C1"/>
    <mergeCell ref="C5:E5"/>
    <mergeCell ref="B70:C70"/>
    <mergeCell ref="C74:E74"/>
    <mergeCell ref="B162:J162"/>
    <mergeCell ref="B337:C337"/>
    <mergeCell ref="C341:G341"/>
    <mergeCell ref="B402:C402"/>
    <mergeCell ref="C406:E406"/>
    <mergeCell ref="C478:D478"/>
    <mergeCell ref="G478:H478"/>
    <mergeCell ref="C170:E170"/>
    <mergeCell ref="B233:C233"/>
    <mergeCell ref="C237:E237"/>
    <mergeCell ref="B299:C299"/>
    <mergeCell ref="C301:D301"/>
    <mergeCell ref="K546:L546"/>
    <mergeCell ref="C548:D548"/>
    <mergeCell ref="G548:H548"/>
    <mergeCell ref="K548:L548"/>
    <mergeCell ref="K478:L478"/>
    <mergeCell ref="B549:C549"/>
    <mergeCell ref="C551:D551"/>
    <mergeCell ref="B590:C590"/>
    <mergeCell ref="C592:D592"/>
    <mergeCell ref="B479:C479"/>
    <mergeCell ref="C483:E483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11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2017-04-13T20:53:33Z</dcterms:modified>
</cp:coreProperties>
</file>